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4" windowWidth="22980" windowHeight="4452" tabRatio="870" activeTab="0"/>
  </bookViews>
  <sheets>
    <sheet name="1-4 классы завтрак" sheetId="1" r:id="rId1"/>
    <sheet name="1-4 классы обед" sheetId="2" r:id="rId2"/>
    <sheet name="двухразовое питание" sheetId="3" r:id="rId3"/>
  </sheets>
  <definedNames/>
  <calcPr fullCalcOnLoad="1"/>
</workbook>
</file>

<file path=xl/sharedStrings.xml><?xml version="1.0" encoding="utf-8"?>
<sst xmlns="http://schemas.openxmlformats.org/spreadsheetml/2006/main" count="1391" uniqueCount="98">
  <si>
    <t>Неделя:  первая</t>
  </si>
  <si>
    <t>Возрастная категория:  7-11 лет</t>
  </si>
  <si>
    <t>1 день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</si>
  <si>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</si>
  <si>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</si>
  <si>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</si>
  <si>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</si>
  <si>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№ рецептуры</t>
  </si>
  <si>
    <t>Б</t>
  </si>
  <si>
    <t>Ж</t>
  </si>
  <si>
    <t>У</t>
  </si>
  <si>
    <t>ЗАВТРАК</t>
  </si>
  <si>
    <t>Запеканка из творога с молоком сгущенным</t>
  </si>
  <si>
    <t>Фрукты свежие</t>
  </si>
  <si>
    <t>Чай с сахаром</t>
  </si>
  <si>
    <t>Итого за завтрак:</t>
  </si>
  <si>
    <t>ОБЕД</t>
  </si>
  <si>
    <t>Суп картофельный с макаронными изделиями</t>
  </si>
  <si>
    <t>Каша рассыпчатая</t>
  </si>
  <si>
    <t>Птица тушенная в соусе</t>
  </si>
  <si>
    <t>Хлеб пшеничный</t>
  </si>
  <si>
    <t>ПП</t>
  </si>
  <si>
    <t>Хлеб ржано — пшеничный</t>
  </si>
  <si>
    <t>Итого за обед:</t>
  </si>
  <si>
    <t>ИТОГО за весь день:</t>
  </si>
  <si>
    <t>2 день</t>
  </si>
  <si>
    <t>Рыба, тушенная в томате с овощами</t>
  </si>
  <si>
    <t>Картофельное пюре</t>
  </si>
  <si>
    <t>Чай с сахаром и лимоном</t>
  </si>
  <si>
    <t>180/7</t>
  </si>
  <si>
    <t>Борщ с капустой и картофелем</t>
  </si>
  <si>
    <t>Котлеты рубленные из птицы с соусом</t>
  </si>
  <si>
    <t>Макаронные изделия отварные</t>
  </si>
  <si>
    <t xml:space="preserve">Хлеб пшеничный </t>
  </si>
  <si>
    <t>ИТОГО за весь день</t>
  </si>
  <si>
    <t>3 день</t>
  </si>
  <si>
    <t>Каша жидкая молочная</t>
  </si>
  <si>
    <t>Кофейный напиток с молоком</t>
  </si>
  <si>
    <t>Пирожок печеный</t>
  </si>
  <si>
    <t>Суп картофельный с крупой</t>
  </si>
  <si>
    <t>Капуста тушенная</t>
  </si>
  <si>
    <t>Птица отварная</t>
  </si>
  <si>
    <t>4 день</t>
  </si>
  <si>
    <t>Овощи по- сезону</t>
  </si>
  <si>
    <t>Плов из птицы</t>
  </si>
  <si>
    <t>Кондитерское изделие</t>
  </si>
  <si>
    <t>Суп с бобовыми</t>
  </si>
  <si>
    <t>Птица, тушенная в соусе с овощами</t>
  </si>
  <si>
    <t>Компот из свежих плодов</t>
  </si>
  <si>
    <t>5 день</t>
  </si>
  <si>
    <t>Котлета мясная</t>
  </si>
  <si>
    <t>Рагу из овощей</t>
  </si>
  <si>
    <t>Суп картофельный</t>
  </si>
  <si>
    <t>Компот из смеси сухофруктов</t>
  </si>
  <si>
    <t>ИТОГО за день:</t>
  </si>
  <si>
    <t>Неделя:  вторая</t>
  </si>
  <si>
    <t>6 день</t>
  </si>
  <si>
    <t>Икра кабачковая</t>
  </si>
  <si>
    <t>Омлет натуральный</t>
  </si>
  <si>
    <t>Суп из овощей</t>
  </si>
  <si>
    <t>7 день</t>
  </si>
  <si>
    <t>Какао с молоком</t>
  </si>
  <si>
    <t>8 день</t>
  </si>
  <si>
    <t>Тефтели мясные I вариант</t>
  </si>
  <si>
    <t>Овощи по - сезону</t>
  </si>
  <si>
    <t>Рассольник ленинградский</t>
  </si>
  <si>
    <t>9 день</t>
  </si>
  <si>
    <t>Макаронные изделия отварные с сыром</t>
  </si>
  <si>
    <t>Борщ с картофелем</t>
  </si>
  <si>
    <t>Каша  рассыпчатая</t>
  </si>
  <si>
    <t>10 день</t>
  </si>
  <si>
    <t>Неделя: третья</t>
  </si>
  <si>
    <t>11 день</t>
  </si>
  <si>
    <t>12 день</t>
  </si>
  <si>
    <t>Рыба, припущенная в молоке</t>
  </si>
  <si>
    <t>13 день</t>
  </si>
  <si>
    <t>Котлеты рубленные из птицы</t>
  </si>
  <si>
    <t>Суп картофельный с мясными фрикадельками</t>
  </si>
  <si>
    <t>14 день</t>
  </si>
  <si>
    <t xml:space="preserve">Фрукты свежие </t>
  </si>
  <si>
    <t>Голубцы ленивые</t>
  </si>
  <si>
    <t>15 день</t>
  </si>
  <si>
    <t>Борщ с фасолью и картофелем</t>
  </si>
  <si>
    <t>Неделя:  четвертая</t>
  </si>
  <si>
    <t>16 день</t>
  </si>
  <si>
    <t>Кисель витаминизированный</t>
  </si>
  <si>
    <t>Фрикадельки из кур</t>
  </si>
  <si>
    <t>Картофель отварной</t>
  </si>
  <si>
    <t>17 день</t>
  </si>
  <si>
    <t>Тефтели II вариант</t>
  </si>
  <si>
    <t>18 день</t>
  </si>
  <si>
    <t>Тефтели рыбные</t>
  </si>
  <si>
    <t>19 день</t>
  </si>
  <si>
    <t>Птица отварная с соусом</t>
  </si>
  <si>
    <t>Суп крестьянский с крупой</t>
  </si>
  <si>
    <t>Рыба, запеченная с морковью</t>
  </si>
  <si>
    <t>20 день</t>
  </si>
  <si>
    <t>Возрастная категория:  с 12 и старше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</si>
</sst>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%"/>
    <numFmt numFmtId="166" formatCode="0.0"/>
    <numFmt numFmtId="167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33" applyFont="1" applyBorder="1" applyAlignment="1">
      <alignment horizontal="center" vertical="center" wrapText="1"/>
      <protection/>
    </xf>
    <xf numFmtId="2" fontId="4" fillId="0" borderId="12" xfId="33" applyNumberFormat="1" applyFont="1" applyBorder="1" applyAlignment="1">
      <alignment horizontal="center" vertical="center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2" fontId="4" fillId="0" borderId="20" xfId="33" applyNumberFormat="1" applyFont="1" applyBorder="1" applyAlignment="1">
      <alignment horizontal="center" vertical="center" wrapText="1"/>
      <protection/>
    </xf>
    <xf numFmtId="2" fontId="4" fillId="0" borderId="2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166" fontId="4" fillId="0" borderId="39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66" fontId="4" fillId="0" borderId="55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166" fontId="2" fillId="0" borderId="3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" fontId="4" fillId="0" borderId="4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2" fontId="4" fillId="0" borderId="68" xfId="0" applyNumberFormat="1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2" fontId="4" fillId="0" borderId="71" xfId="0" applyNumberFormat="1" applyFont="1" applyBorder="1" applyAlignment="1">
      <alignment horizontal="center" vertical="center"/>
    </xf>
    <xf numFmtId="2" fontId="4" fillId="0" borderId="72" xfId="0" applyNumberFormat="1" applyFont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2" fillId="0" borderId="27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76" xfId="0" applyBorder="1" applyAlignment="1">
      <alignment/>
    </xf>
    <xf numFmtId="0" fontId="4" fillId="0" borderId="76" xfId="0" applyFont="1" applyBorder="1" applyAlignment="1">
      <alignment horizontal="center" vertical="center" wrapText="1"/>
    </xf>
    <xf numFmtId="166" fontId="2" fillId="0" borderId="76" xfId="0" applyNumberFormat="1" applyFont="1" applyBorder="1" applyAlignment="1">
      <alignment horizontal="right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 horizontal="center" vertical="center" wrapText="1"/>
    </xf>
    <xf numFmtId="2" fontId="2" fillId="0" borderId="80" xfId="0" applyNumberFormat="1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2" fontId="2" fillId="0" borderId="8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4" xfId="0" applyNumberFormat="1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2" fontId="2" fillId="0" borderId="8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76" xfId="0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91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2" fontId="2" fillId="0" borderId="97" xfId="0" applyNumberFormat="1" applyFont="1" applyBorder="1" applyAlignment="1">
      <alignment horizontal="center" vertical="center" wrapText="1"/>
    </xf>
    <xf numFmtId="2" fontId="2" fillId="0" borderId="9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2" fillId="0" borderId="9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2" fontId="5" fillId="0" borderId="101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2" fontId="4" fillId="0" borderId="103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2" fontId="2" fillId="0" borderId="105" xfId="0" applyNumberFormat="1" applyFont="1" applyBorder="1" applyAlignment="1">
      <alignment horizontal="center" vertical="center" wrapText="1"/>
    </xf>
    <xf numFmtId="2" fontId="2" fillId="0" borderId="106" xfId="0" applyNumberFormat="1" applyFont="1" applyBorder="1" applyAlignment="1">
      <alignment horizontal="center" vertical="center" wrapText="1"/>
    </xf>
    <xf numFmtId="2" fontId="2" fillId="0" borderId="107" xfId="0" applyNumberFormat="1" applyFont="1" applyBorder="1" applyAlignment="1">
      <alignment horizontal="center" vertical="center" wrapText="1"/>
    </xf>
    <xf numFmtId="2" fontId="2" fillId="0" borderId="108" xfId="0" applyNumberFormat="1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4" fillId="0" borderId="1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2" fontId="4" fillId="0" borderId="10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3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0" fontId="5" fillId="0" borderId="110" xfId="0" applyFont="1" applyBorder="1" applyAlignment="1">
      <alignment horizontal="center" vertical="center" wrapText="1"/>
    </xf>
    <xf numFmtId="2" fontId="5" fillId="0" borderId="111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112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00" xfId="0" applyNumberFormat="1" applyFont="1" applyBorder="1" applyAlignment="1">
      <alignment horizontal="center" vertical="center" wrapText="1"/>
    </xf>
    <xf numFmtId="2" fontId="4" fillId="0" borderId="101" xfId="0" applyNumberFormat="1" applyFont="1" applyBorder="1" applyAlignment="1">
      <alignment horizontal="center" vertical="center" wrapText="1"/>
    </xf>
    <xf numFmtId="2" fontId="4" fillId="0" borderId="102" xfId="0" applyNumberFormat="1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/>
    </xf>
    <xf numFmtId="1" fontId="4" fillId="0" borderId="114" xfId="0" applyNumberFormat="1" applyFont="1" applyBorder="1" applyAlignment="1">
      <alignment horizontal="center" vertical="center"/>
    </xf>
    <xf numFmtId="2" fontId="2" fillId="0" borderId="115" xfId="0" applyNumberFormat="1" applyFont="1" applyBorder="1" applyAlignment="1">
      <alignment horizontal="center" vertical="center" wrapText="1"/>
    </xf>
    <xf numFmtId="2" fontId="5" fillId="0" borderId="116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7" xfId="0" applyNumberFormat="1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0" fontId="4" fillId="0" borderId="38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18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 wrapText="1"/>
    </xf>
    <xf numFmtId="0" fontId="4" fillId="0" borderId="12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 wrapText="1"/>
    </xf>
    <xf numFmtId="0" fontId="4" fillId="0" borderId="12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4" fillId="0" borderId="1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 wrapText="1"/>
    </xf>
    <xf numFmtId="0" fontId="5" fillId="0" borderId="128" xfId="0" applyFont="1" applyBorder="1" applyAlignment="1">
      <alignment horizontal="left" vertical="center" wrapText="1"/>
    </xf>
    <xf numFmtId="0" fontId="4" fillId="0" borderId="129" xfId="0" applyFont="1" applyBorder="1" applyAlignment="1">
      <alignment horizontal="left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13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140" xfId="0" applyFont="1" applyBorder="1" applyAlignment="1">
      <alignment horizontal="left" vertical="center"/>
    </xf>
    <xf numFmtId="0" fontId="4" fillId="0" borderId="14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4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2" fontId="4" fillId="0" borderId="88" xfId="0" applyNumberFormat="1" applyFont="1" applyBorder="1" applyAlignment="1">
      <alignment horizontal="left" vertical="center"/>
    </xf>
    <xf numFmtId="2" fontId="4" fillId="0" borderId="8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5"/>
  <sheetViews>
    <sheetView tabSelected="1" workbookViewId="0" topLeftCell="A9">
      <selection activeCell="D205" sqref="D205:H205"/>
    </sheetView>
  </sheetViews>
  <sheetFormatPr defaultColWidth="11.00390625" defaultRowHeight="15"/>
  <cols>
    <col min="1" max="1" width="8.57421875" style="1" customWidth="1"/>
    <col min="2" max="2" width="5.421875" style="1" customWidth="1"/>
    <col min="3" max="3" width="41.00390625" style="1" customWidth="1"/>
    <col min="4" max="4" width="10.28125" style="1" customWidth="1"/>
    <col min="5" max="7" width="11.140625" style="1" customWidth="1"/>
    <col min="8" max="8" width="18.57421875" style="1" customWidth="1"/>
    <col min="9" max="9" width="12.7109375" style="1" customWidth="1"/>
    <col min="10" max="10" width="8.7109375" style="1" customWidth="1"/>
    <col min="11" max="11" width="19.00390625" style="1" customWidth="1"/>
    <col min="12" max="224" width="8.7109375" style="1" customWidth="1"/>
    <col min="225" max="249" width="11.00390625" style="1" customWidth="1"/>
  </cols>
  <sheetData>
    <row r="1" spans="1:10" ht="15">
      <c r="A1" s="317" t="s">
        <v>0</v>
      </c>
      <c r="B1" s="317"/>
      <c r="C1" s="317"/>
      <c r="D1" s="244"/>
      <c r="E1" s="245"/>
      <c r="F1" s="246"/>
      <c r="G1" s="246"/>
      <c r="H1" s="246"/>
      <c r="I1" s="246"/>
      <c r="J1" s="9"/>
    </row>
    <row r="2" spans="1:10" ht="15.75" thickBot="1">
      <c r="A2" s="317" t="s">
        <v>1</v>
      </c>
      <c r="B2" s="317"/>
      <c r="C2" s="317"/>
      <c r="D2" s="244"/>
      <c r="E2" s="245"/>
      <c r="F2" s="246"/>
      <c r="G2" s="246"/>
      <c r="H2" s="246"/>
      <c r="I2" s="246"/>
      <c r="J2" s="9"/>
    </row>
    <row r="3" spans="1:10" ht="16.5" customHeight="1" thickBot="1">
      <c r="A3" s="311" t="s">
        <v>2</v>
      </c>
      <c r="B3" s="312"/>
      <c r="C3" s="312"/>
      <c r="D3" s="312"/>
      <c r="E3" s="312"/>
      <c r="F3" s="312"/>
      <c r="G3" s="312"/>
      <c r="H3" s="312"/>
      <c r="I3" s="313"/>
      <c r="J3" s="9"/>
    </row>
    <row r="4" spans="1:10" ht="17.25" customHeight="1" thickBot="1">
      <c r="A4" s="300" t="s">
        <v>3</v>
      </c>
      <c r="B4" s="300"/>
      <c r="C4" s="300"/>
      <c r="D4" s="315" t="s">
        <v>4</v>
      </c>
      <c r="E4" s="293" t="s">
        <v>5</v>
      </c>
      <c r="F4" s="293"/>
      <c r="G4" s="293"/>
      <c r="H4" s="294" t="s">
        <v>6</v>
      </c>
      <c r="I4" s="315" t="s">
        <v>7</v>
      </c>
      <c r="J4" s="9"/>
    </row>
    <row r="5" spans="1:10" ht="17.25" customHeight="1" thickBot="1">
      <c r="A5" s="300"/>
      <c r="B5" s="300"/>
      <c r="C5" s="300"/>
      <c r="D5" s="271"/>
      <c r="E5" s="10" t="s">
        <v>8</v>
      </c>
      <c r="F5" s="11" t="s">
        <v>9</v>
      </c>
      <c r="G5" s="11" t="s">
        <v>10</v>
      </c>
      <c r="H5" s="294"/>
      <c r="I5" s="271"/>
      <c r="J5" s="9"/>
    </row>
    <row r="6" spans="1:10" ht="16.5" customHeight="1">
      <c r="A6" s="285" t="s">
        <v>11</v>
      </c>
      <c r="B6" s="285"/>
      <c r="C6" s="285"/>
      <c r="D6" s="285"/>
      <c r="E6" s="285"/>
      <c r="F6" s="285"/>
      <c r="G6" s="285"/>
      <c r="H6" s="285"/>
      <c r="I6" s="285"/>
      <c r="J6" s="9"/>
    </row>
    <row r="7" spans="1:10" ht="16.5" customHeight="1">
      <c r="A7" s="280" t="s">
        <v>12</v>
      </c>
      <c r="B7" s="280"/>
      <c r="C7" s="280"/>
      <c r="D7" s="13">
        <v>120</v>
      </c>
      <c r="E7" s="14">
        <f>10.23/70*120</f>
        <v>17.537142857142857</v>
      </c>
      <c r="F7" s="15">
        <f>7.74/70*120</f>
        <v>13.268571428571429</v>
      </c>
      <c r="G7" s="15">
        <v>47.6</v>
      </c>
      <c r="H7" s="16">
        <f>189/70*120</f>
        <v>324</v>
      </c>
      <c r="I7" s="17">
        <v>223</v>
      </c>
      <c r="J7" s="9"/>
    </row>
    <row r="8" spans="1:10" ht="16.5" customHeight="1">
      <c r="A8" s="266" t="s">
        <v>13</v>
      </c>
      <c r="B8" s="266"/>
      <c r="C8" s="266"/>
      <c r="D8" s="19">
        <v>120</v>
      </c>
      <c r="E8" s="20">
        <v>0.48</v>
      </c>
      <c r="F8" s="21">
        <v>0.48</v>
      </c>
      <c r="G8" s="21">
        <v>11.76</v>
      </c>
      <c r="H8" s="22">
        <v>56.4</v>
      </c>
      <c r="I8" s="23">
        <v>338</v>
      </c>
      <c r="J8" s="9"/>
    </row>
    <row r="9" spans="1:242" s="18" customFormat="1" ht="15.75" customHeight="1" thickBot="1">
      <c r="A9" s="267" t="s">
        <v>14</v>
      </c>
      <c r="B9" s="267"/>
      <c r="C9" s="267"/>
      <c r="D9" s="63">
        <v>180</v>
      </c>
      <c r="E9" s="64">
        <v>0.06</v>
      </c>
      <c r="F9" s="65">
        <v>0.02</v>
      </c>
      <c r="G9" s="65">
        <v>9.99</v>
      </c>
      <c r="H9" s="66">
        <v>40</v>
      </c>
      <c r="I9" s="137">
        <v>392</v>
      </c>
      <c r="J9" s="103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</row>
    <row r="10" spans="1:249" ht="16.5" customHeight="1" thickBot="1">
      <c r="A10" s="322" t="s">
        <v>15</v>
      </c>
      <c r="B10" s="323"/>
      <c r="C10" s="323"/>
      <c r="D10" s="190">
        <f>SUM(D7:D9)</f>
        <v>420</v>
      </c>
      <c r="E10" s="171">
        <f>SUM(E7:E9)</f>
        <v>18.077142857142857</v>
      </c>
      <c r="F10" s="197">
        <f>SUM(F7:F9)</f>
        <v>13.768571428571429</v>
      </c>
      <c r="G10" s="197">
        <f>SUM(G7:G9)</f>
        <v>69.35</v>
      </c>
      <c r="H10" s="224">
        <f>SUM(H7:H9)</f>
        <v>420.4</v>
      </c>
      <c r="I10" s="172"/>
      <c r="J10" s="22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10" s="223" customFormat="1" ht="16.5" customHeight="1">
      <c r="A11" s="147"/>
      <c r="B11" s="147"/>
      <c r="C11" s="147"/>
      <c r="D11" s="148"/>
      <c r="E11" s="149"/>
      <c r="F11" s="149"/>
      <c r="G11" s="149"/>
      <c r="H11" s="149"/>
      <c r="I11" s="149"/>
      <c r="J11" s="222"/>
    </row>
    <row r="12" spans="1:249" ht="15.75" customHeight="1">
      <c r="A12" s="317" t="s">
        <v>0</v>
      </c>
      <c r="B12" s="317"/>
      <c r="C12" s="317"/>
      <c r="D12" s="244"/>
      <c r="E12" s="239"/>
      <c r="F12" s="239"/>
      <c r="G12" s="239"/>
      <c r="H12" s="239"/>
      <c r="I12" s="239"/>
      <c r="J12" s="247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</row>
    <row r="13" spans="1:10" ht="15.75" customHeight="1" thickBot="1">
      <c r="A13" s="317" t="s">
        <v>1</v>
      </c>
      <c r="B13" s="317"/>
      <c r="C13" s="317"/>
      <c r="D13" s="244"/>
      <c r="E13" s="239"/>
      <c r="F13" s="239"/>
      <c r="G13" s="239"/>
      <c r="H13" s="239"/>
      <c r="I13" s="239"/>
      <c r="J13" s="9"/>
    </row>
    <row r="14" spans="1:10" ht="16.5" customHeight="1" thickBot="1">
      <c r="A14" s="324" t="s">
        <v>25</v>
      </c>
      <c r="B14" s="325"/>
      <c r="C14" s="325"/>
      <c r="D14" s="325"/>
      <c r="E14" s="325"/>
      <c r="F14" s="325"/>
      <c r="G14" s="325"/>
      <c r="H14" s="325"/>
      <c r="I14" s="326"/>
      <c r="J14" s="9"/>
    </row>
    <row r="15" spans="1:10" ht="14.25" customHeight="1" thickBot="1">
      <c r="A15" s="331" t="s">
        <v>3</v>
      </c>
      <c r="B15" s="331"/>
      <c r="C15" s="331"/>
      <c r="D15" s="315" t="s">
        <v>4</v>
      </c>
      <c r="E15" s="293" t="s">
        <v>5</v>
      </c>
      <c r="F15" s="293"/>
      <c r="G15" s="293"/>
      <c r="H15" s="316" t="s">
        <v>6</v>
      </c>
      <c r="I15" s="315" t="s">
        <v>7</v>
      </c>
      <c r="J15" s="9"/>
    </row>
    <row r="16" spans="1:10" ht="23.25" customHeight="1" thickBot="1">
      <c r="A16" s="301"/>
      <c r="B16" s="301"/>
      <c r="C16" s="301"/>
      <c r="D16" s="271"/>
      <c r="E16" s="50" t="s">
        <v>8</v>
      </c>
      <c r="F16" s="51" t="s">
        <v>9</v>
      </c>
      <c r="G16" s="51" t="s">
        <v>10</v>
      </c>
      <c r="H16" s="277"/>
      <c r="I16" s="271"/>
      <c r="J16" s="9"/>
    </row>
    <row r="17" spans="1:10" ht="16.5" customHeight="1">
      <c r="A17" s="285" t="s">
        <v>11</v>
      </c>
      <c r="B17" s="285"/>
      <c r="C17" s="285"/>
      <c r="D17" s="285"/>
      <c r="E17" s="285"/>
      <c r="F17" s="285"/>
      <c r="G17" s="285"/>
      <c r="H17" s="285"/>
      <c r="I17" s="285"/>
      <c r="J17" s="9"/>
    </row>
    <row r="18" spans="1:248" ht="16.5" customHeight="1">
      <c r="A18" s="286" t="s">
        <v>26</v>
      </c>
      <c r="B18" s="286"/>
      <c r="C18" s="286"/>
      <c r="D18" s="13">
        <v>100</v>
      </c>
      <c r="E18" s="14">
        <v>9.75</v>
      </c>
      <c r="F18" s="15">
        <v>4.95</v>
      </c>
      <c r="G18" s="15">
        <v>3.8</v>
      </c>
      <c r="H18" s="16">
        <v>105</v>
      </c>
      <c r="I18" s="13">
        <v>229</v>
      </c>
      <c r="J18" s="9"/>
      <c r="II18" s="18"/>
      <c r="IJ18" s="18"/>
      <c r="IK18" s="18"/>
      <c r="IL18" s="18"/>
      <c r="IM18" s="18"/>
      <c r="IN18" s="18"/>
    </row>
    <row r="19" spans="1:10" ht="15" customHeight="1">
      <c r="A19" s="283" t="s">
        <v>27</v>
      </c>
      <c r="B19" s="283"/>
      <c r="C19" s="283"/>
      <c r="D19" s="19">
        <v>150</v>
      </c>
      <c r="E19" s="54">
        <v>3.2</v>
      </c>
      <c r="F19" s="55">
        <v>9.46</v>
      </c>
      <c r="G19" s="55">
        <v>18.58</v>
      </c>
      <c r="H19" s="41">
        <v>178.61</v>
      </c>
      <c r="I19" s="19">
        <v>312</v>
      </c>
      <c r="J19" s="9"/>
    </row>
    <row r="20" spans="1:248" ht="15.75" customHeight="1">
      <c r="A20" s="283" t="s">
        <v>28</v>
      </c>
      <c r="B20" s="283"/>
      <c r="C20" s="283"/>
      <c r="D20" s="57" t="s">
        <v>29</v>
      </c>
      <c r="E20" s="54">
        <v>0.12</v>
      </c>
      <c r="F20" s="55">
        <v>0.02</v>
      </c>
      <c r="G20" s="55">
        <v>10.2</v>
      </c>
      <c r="H20" s="41">
        <v>41</v>
      </c>
      <c r="I20" s="23">
        <v>393</v>
      </c>
      <c r="J20" s="9"/>
      <c r="II20" s="18"/>
      <c r="IJ20" s="18"/>
      <c r="IK20" s="18"/>
      <c r="IL20" s="18"/>
      <c r="IM20" s="18"/>
      <c r="IN20" s="18"/>
    </row>
    <row r="21" spans="1:10" ht="15.75" customHeight="1" thickBot="1">
      <c r="A21" s="332" t="s">
        <v>20</v>
      </c>
      <c r="B21" s="332"/>
      <c r="C21" s="332"/>
      <c r="D21" s="63">
        <v>40</v>
      </c>
      <c r="E21" s="134">
        <v>3.16</v>
      </c>
      <c r="F21" s="135">
        <v>0.4</v>
      </c>
      <c r="G21" s="135">
        <v>19.32</v>
      </c>
      <c r="H21" s="66">
        <v>94</v>
      </c>
      <c r="I21" s="137" t="s">
        <v>21</v>
      </c>
      <c r="J21" s="9"/>
    </row>
    <row r="22" spans="1:10" ht="16.5" customHeight="1" thickBot="1">
      <c r="A22" s="309" t="s">
        <v>15</v>
      </c>
      <c r="B22" s="310"/>
      <c r="C22" s="310"/>
      <c r="D22" s="193">
        <f>SUM(D18:D19)+D21+187</f>
        <v>477</v>
      </c>
      <c r="E22" s="194">
        <f>SUM(E18:E21)</f>
        <v>16.229999999999997</v>
      </c>
      <c r="F22" s="197">
        <f>SUM(F18:F21)</f>
        <v>14.83</v>
      </c>
      <c r="G22" s="197">
        <f>SUM(G18:G21)</f>
        <v>51.9</v>
      </c>
      <c r="H22" s="224">
        <f>SUM(H18:H21)</f>
        <v>418.61</v>
      </c>
      <c r="I22" s="172"/>
      <c r="J22" s="9"/>
    </row>
    <row r="23" spans="1:249" ht="16.5" customHeight="1">
      <c r="A23" s="147"/>
      <c r="B23" s="147"/>
      <c r="C23" s="147"/>
      <c r="D23" s="148"/>
      <c r="E23" s="149"/>
      <c r="F23" s="149"/>
      <c r="G23" s="149"/>
      <c r="H23" s="149"/>
      <c r="I23" s="149"/>
      <c r="J23" s="18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9" s="223" customFormat="1" ht="15">
      <c r="A24" s="317" t="s">
        <v>0</v>
      </c>
      <c r="B24" s="317"/>
      <c r="C24" s="317"/>
      <c r="D24" s="244"/>
      <c r="E24" s="239"/>
      <c r="F24" s="239"/>
      <c r="G24" s="239"/>
      <c r="H24" s="239"/>
      <c r="I24" s="239"/>
    </row>
    <row r="25" spans="1:9" s="223" customFormat="1" ht="15.75" thickBot="1">
      <c r="A25" s="317" t="s">
        <v>1</v>
      </c>
      <c r="B25" s="317"/>
      <c r="C25" s="317"/>
      <c r="D25" s="244"/>
      <c r="E25" s="239"/>
      <c r="F25" s="239"/>
      <c r="G25" s="239"/>
      <c r="H25" s="239"/>
      <c r="I25" s="239"/>
    </row>
    <row r="26" spans="1:249" ht="16.5" customHeight="1" thickBot="1">
      <c r="A26" s="311" t="s">
        <v>35</v>
      </c>
      <c r="B26" s="312"/>
      <c r="C26" s="312"/>
      <c r="D26" s="312"/>
      <c r="E26" s="312"/>
      <c r="F26" s="312"/>
      <c r="G26" s="312"/>
      <c r="H26" s="312"/>
      <c r="I26" s="313"/>
      <c r="J26" s="248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</row>
    <row r="27" spans="1:10" ht="18.75" customHeight="1" thickBot="1">
      <c r="A27" s="331" t="s">
        <v>3</v>
      </c>
      <c r="B27" s="331"/>
      <c r="C27" s="331"/>
      <c r="D27" s="315" t="s">
        <v>4</v>
      </c>
      <c r="E27" s="293" t="s">
        <v>5</v>
      </c>
      <c r="F27" s="293"/>
      <c r="G27" s="293"/>
      <c r="H27" s="316" t="s">
        <v>6</v>
      </c>
      <c r="I27" s="315" t="s">
        <v>7</v>
      </c>
      <c r="J27" s="9"/>
    </row>
    <row r="28" spans="1:10" ht="18" customHeight="1" thickBot="1">
      <c r="A28" s="301"/>
      <c r="B28" s="301"/>
      <c r="C28" s="301"/>
      <c r="D28" s="271"/>
      <c r="E28" s="50" t="s">
        <v>8</v>
      </c>
      <c r="F28" s="51" t="s">
        <v>9</v>
      </c>
      <c r="G28" s="51" t="s">
        <v>10</v>
      </c>
      <c r="H28" s="277"/>
      <c r="I28" s="271"/>
      <c r="J28" s="9"/>
    </row>
    <row r="29" spans="1:10" ht="16.5" customHeight="1">
      <c r="A29" s="271" t="s">
        <v>11</v>
      </c>
      <c r="B29" s="271"/>
      <c r="C29" s="271"/>
      <c r="D29" s="271"/>
      <c r="E29" s="271"/>
      <c r="F29" s="271"/>
      <c r="G29" s="271"/>
      <c r="H29" s="271"/>
      <c r="I29" s="271"/>
      <c r="J29" s="9"/>
    </row>
    <row r="30" spans="1:10" ht="16.5" customHeight="1">
      <c r="A30" s="272" t="s">
        <v>36</v>
      </c>
      <c r="B30" s="272"/>
      <c r="C30" s="272"/>
      <c r="D30" s="13">
        <v>210</v>
      </c>
      <c r="E30" s="69">
        <f>5.88642857142857/205*210</f>
        <v>6.0299999999999985</v>
      </c>
      <c r="F30" s="70">
        <f>10.46/205*210</f>
        <v>10.715121951219514</v>
      </c>
      <c r="G30" s="70">
        <f>31.61/205*210</f>
        <v>32.3809756097561</v>
      </c>
      <c r="H30" s="71">
        <f>245.02380952381/205*210</f>
        <v>251.0000000000005</v>
      </c>
      <c r="I30" s="17">
        <v>181</v>
      </c>
      <c r="J30" s="9"/>
    </row>
    <row r="31" spans="1:248" ht="15.75" customHeight="1">
      <c r="A31" s="266" t="s">
        <v>37</v>
      </c>
      <c r="B31" s="266"/>
      <c r="C31" s="266"/>
      <c r="D31" s="19">
        <v>180</v>
      </c>
      <c r="E31" s="54">
        <v>2.85</v>
      </c>
      <c r="F31" s="55">
        <v>2.41</v>
      </c>
      <c r="G31" s="55">
        <v>14.36</v>
      </c>
      <c r="H31" s="41">
        <v>91</v>
      </c>
      <c r="I31" s="23">
        <v>395</v>
      </c>
      <c r="J31" s="9"/>
      <c r="II31" s="18"/>
      <c r="IJ31" s="18"/>
      <c r="IK31" s="18"/>
      <c r="IL31" s="18"/>
      <c r="IM31" s="18"/>
      <c r="IN31" s="18"/>
    </row>
    <row r="32" spans="1:10" ht="15.75" customHeight="1">
      <c r="A32" s="266" t="s">
        <v>20</v>
      </c>
      <c r="B32" s="266"/>
      <c r="C32" s="266"/>
      <c r="D32" s="19">
        <v>40</v>
      </c>
      <c r="E32" s="20">
        <v>3.16</v>
      </c>
      <c r="F32" s="21">
        <v>0.4</v>
      </c>
      <c r="G32" s="21">
        <v>19.32</v>
      </c>
      <c r="H32" s="41">
        <v>94</v>
      </c>
      <c r="I32" s="23" t="s">
        <v>21</v>
      </c>
      <c r="J32" s="9"/>
    </row>
    <row r="33" spans="1:248" ht="15.75" customHeight="1" thickBot="1">
      <c r="A33" s="267" t="s">
        <v>38</v>
      </c>
      <c r="B33" s="267"/>
      <c r="C33" s="267"/>
      <c r="D33" s="63">
        <v>70</v>
      </c>
      <c r="E33" s="225">
        <v>8.37</v>
      </c>
      <c r="F33" s="226">
        <v>3.84</v>
      </c>
      <c r="G33" s="226">
        <v>29.235</v>
      </c>
      <c r="H33" s="158">
        <v>184.5</v>
      </c>
      <c r="I33" s="137">
        <v>406</v>
      </c>
      <c r="J33" s="9"/>
      <c r="II33" s="18"/>
      <c r="IJ33" s="18"/>
      <c r="IK33" s="18"/>
      <c r="IL33" s="18"/>
      <c r="IM33" s="18"/>
      <c r="IN33" s="18"/>
    </row>
    <row r="34" spans="1:249" ht="16.5" customHeight="1" thickBot="1">
      <c r="A34" s="309" t="s">
        <v>15</v>
      </c>
      <c r="B34" s="310"/>
      <c r="C34" s="310"/>
      <c r="D34" s="190">
        <f>SUM(D30:D33)</f>
        <v>500</v>
      </c>
      <c r="E34" s="171">
        <f>SUM(E30:E33)</f>
        <v>20.409999999999997</v>
      </c>
      <c r="F34" s="171">
        <f>SUM(F30:F33)</f>
        <v>17.365121951219514</v>
      </c>
      <c r="G34" s="171">
        <f>SUM(G30:G33)</f>
        <v>95.2959756097561</v>
      </c>
      <c r="H34" s="171">
        <f>SUM(H30:H33)</f>
        <v>620.5000000000005</v>
      </c>
      <c r="I34" s="199"/>
      <c r="J34" s="18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205"/>
      <c r="IA34" s="205"/>
      <c r="IB34" s="205"/>
      <c r="IC34" s="205"/>
      <c r="ID34" s="205"/>
      <c r="IE34" s="205"/>
      <c r="IF34" s="205"/>
      <c r="IG34" s="205"/>
      <c r="IH34" s="205"/>
      <c r="II34" s="8"/>
      <c r="IJ34" s="8"/>
      <c r="IK34" s="8"/>
      <c r="IL34" s="8"/>
      <c r="IM34" s="8"/>
      <c r="IN34" s="8"/>
      <c r="IO34" s="8"/>
    </row>
    <row r="35" spans="1:242" s="223" customFormat="1" ht="16.5" customHeight="1">
      <c r="A35" s="147"/>
      <c r="B35" s="147"/>
      <c r="C35" s="147"/>
      <c r="D35" s="148"/>
      <c r="E35" s="149"/>
      <c r="F35" s="149"/>
      <c r="G35" s="149"/>
      <c r="H35" s="149"/>
      <c r="I35" s="149"/>
      <c r="HZ35" s="210"/>
      <c r="IA35" s="210"/>
      <c r="IB35" s="210"/>
      <c r="IC35" s="210"/>
      <c r="ID35" s="210"/>
      <c r="IE35" s="210"/>
      <c r="IF35" s="210"/>
      <c r="IG35" s="210"/>
      <c r="IH35" s="210"/>
    </row>
    <row r="36" spans="1:9" s="223" customFormat="1" ht="15.75" customHeight="1">
      <c r="A36" s="317" t="s">
        <v>0</v>
      </c>
      <c r="B36" s="317"/>
      <c r="C36" s="317"/>
      <c r="D36" s="244"/>
      <c r="E36" s="239"/>
      <c r="F36" s="239"/>
      <c r="G36" s="239"/>
      <c r="H36" s="239"/>
      <c r="I36" s="239"/>
    </row>
    <row r="37" spans="1:9" s="223" customFormat="1" ht="15.75" customHeight="1" thickBot="1">
      <c r="A37" s="317" t="s">
        <v>1</v>
      </c>
      <c r="B37" s="317"/>
      <c r="C37" s="317"/>
      <c r="D37" s="244"/>
      <c r="E37" s="239"/>
      <c r="F37" s="239"/>
      <c r="G37" s="239"/>
      <c r="H37" s="239"/>
      <c r="I37" s="239"/>
    </row>
    <row r="38" spans="1:249" ht="16.5" customHeight="1" thickBot="1">
      <c r="A38" s="311" t="s">
        <v>42</v>
      </c>
      <c r="B38" s="312"/>
      <c r="C38" s="312"/>
      <c r="D38" s="312"/>
      <c r="E38" s="312"/>
      <c r="F38" s="312"/>
      <c r="G38" s="312"/>
      <c r="H38" s="312"/>
      <c r="I38" s="313"/>
      <c r="J38" s="248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</row>
    <row r="39" spans="1:10" ht="21" customHeight="1" thickBot="1">
      <c r="A39" s="331" t="s">
        <v>3</v>
      </c>
      <c r="B39" s="331"/>
      <c r="C39" s="331"/>
      <c r="D39" s="315" t="s">
        <v>4</v>
      </c>
      <c r="E39" s="293" t="s">
        <v>5</v>
      </c>
      <c r="F39" s="293"/>
      <c r="G39" s="293"/>
      <c r="H39" s="316" t="s">
        <v>6</v>
      </c>
      <c r="I39" s="315" t="s">
        <v>7</v>
      </c>
      <c r="J39" s="9"/>
    </row>
    <row r="40" spans="1:10" ht="18.75" customHeight="1" thickBot="1">
      <c r="A40" s="301"/>
      <c r="B40" s="301"/>
      <c r="C40" s="301"/>
      <c r="D40" s="271"/>
      <c r="E40" s="50" t="s">
        <v>8</v>
      </c>
      <c r="F40" s="51" t="s">
        <v>9</v>
      </c>
      <c r="G40" s="51" t="s">
        <v>10</v>
      </c>
      <c r="H40" s="277"/>
      <c r="I40" s="271"/>
      <c r="J40" s="9"/>
    </row>
    <row r="41" spans="1:10" ht="18.75" customHeight="1">
      <c r="A41" s="271" t="s">
        <v>11</v>
      </c>
      <c r="B41" s="271"/>
      <c r="C41" s="271"/>
      <c r="D41" s="271"/>
      <c r="E41" s="271"/>
      <c r="F41" s="271"/>
      <c r="G41" s="271"/>
      <c r="H41" s="271"/>
      <c r="I41" s="271"/>
      <c r="J41" s="9"/>
    </row>
    <row r="42" spans="1:10" ht="15.75" customHeight="1">
      <c r="A42" s="280" t="s">
        <v>43</v>
      </c>
      <c r="B42" s="280"/>
      <c r="C42" s="280"/>
      <c r="D42" s="13">
        <v>60</v>
      </c>
      <c r="E42" s="76">
        <v>1.0242</v>
      </c>
      <c r="F42" s="77">
        <v>3.0024</v>
      </c>
      <c r="G42" s="77">
        <v>5.0748</v>
      </c>
      <c r="H42" s="78">
        <v>51.42</v>
      </c>
      <c r="I42" s="13">
        <v>45</v>
      </c>
      <c r="J42" s="9"/>
    </row>
    <row r="43" spans="1:10" ht="15.75" customHeight="1">
      <c r="A43" s="266" t="s">
        <v>44</v>
      </c>
      <c r="B43" s="266"/>
      <c r="C43" s="266"/>
      <c r="D43" s="19">
        <v>180</v>
      </c>
      <c r="E43" s="20">
        <v>15.204</v>
      </c>
      <c r="F43" s="79">
        <v>8.88</v>
      </c>
      <c r="G43" s="21">
        <v>32.808</v>
      </c>
      <c r="H43" s="22">
        <v>272.4</v>
      </c>
      <c r="I43" s="23">
        <v>291</v>
      </c>
      <c r="J43" s="9"/>
    </row>
    <row r="44" spans="1:10" ht="15.75" customHeight="1">
      <c r="A44" s="266" t="s">
        <v>20</v>
      </c>
      <c r="B44" s="266"/>
      <c r="C44" s="266"/>
      <c r="D44" s="19">
        <v>40</v>
      </c>
      <c r="E44" s="20">
        <v>3.16</v>
      </c>
      <c r="F44" s="21">
        <v>0.4</v>
      </c>
      <c r="G44" s="21">
        <v>19.32</v>
      </c>
      <c r="H44" s="41">
        <v>94</v>
      </c>
      <c r="I44" s="23" t="s">
        <v>21</v>
      </c>
      <c r="J44" s="9"/>
    </row>
    <row r="45" spans="1:248" ht="15.75" customHeight="1" thickBot="1">
      <c r="A45" s="332" t="s">
        <v>28</v>
      </c>
      <c r="B45" s="332"/>
      <c r="C45" s="332"/>
      <c r="D45" s="167" t="s">
        <v>29</v>
      </c>
      <c r="E45" s="64">
        <v>0.12</v>
      </c>
      <c r="F45" s="65">
        <v>0.02</v>
      </c>
      <c r="G45" s="65">
        <v>10.2</v>
      </c>
      <c r="H45" s="66">
        <v>41</v>
      </c>
      <c r="I45" s="137">
        <v>393</v>
      </c>
      <c r="J45" s="9"/>
      <c r="II45" s="18"/>
      <c r="IJ45" s="18"/>
      <c r="IK45" s="18"/>
      <c r="IL45" s="18"/>
      <c r="IM45" s="18"/>
      <c r="IN45" s="18"/>
    </row>
    <row r="46" spans="1:10" ht="16.5" customHeight="1" thickBot="1">
      <c r="A46" s="333" t="s">
        <v>45</v>
      </c>
      <c r="B46" s="334"/>
      <c r="C46" s="334"/>
      <c r="D46" s="213">
        <v>50</v>
      </c>
      <c r="E46" s="227">
        <f>6.7/100*50</f>
        <v>3.35</v>
      </c>
      <c r="F46" s="228">
        <f>7.55/100*50</f>
        <v>3.775</v>
      </c>
      <c r="G46" s="229">
        <f>72.06/100*50</f>
        <v>36.03</v>
      </c>
      <c r="H46" s="230">
        <f>383/100*50</f>
        <v>191.5</v>
      </c>
      <c r="I46" s="231" t="s">
        <v>21</v>
      </c>
      <c r="J46" s="9"/>
    </row>
    <row r="47" spans="1:10" ht="17.25" customHeight="1" thickBot="1">
      <c r="A47" s="318" t="s">
        <v>15</v>
      </c>
      <c r="B47" s="319"/>
      <c r="C47" s="319"/>
      <c r="D47" s="232">
        <f>(D42+D43+D44+D46+187)</f>
        <v>517</v>
      </c>
      <c r="E47" s="233">
        <f>SUM(E42:E46)</f>
        <v>22.858200000000004</v>
      </c>
      <c r="F47" s="234">
        <f>SUM(F42:F46)</f>
        <v>16.0774</v>
      </c>
      <c r="G47" s="234">
        <f>SUM(G42:G46)</f>
        <v>103.4328</v>
      </c>
      <c r="H47" s="235">
        <f>SUM(H42:H46)</f>
        <v>650.3199999999999</v>
      </c>
      <c r="I47" s="236"/>
      <c r="J47" s="9"/>
    </row>
    <row r="48" spans="1:10" ht="17.25" customHeight="1">
      <c r="A48" s="147"/>
      <c r="B48" s="147"/>
      <c r="C48" s="147"/>
      <c r="D48" s="148"/>
      <c r="E48" s="149"/>
      <c r="F48" s="149"/>
      <c r="G48" s="149"/>
      <c r="H48" s="149"/>
      <c r="I48" s="149"/>
      <c r="J48" s="9"/>
    </row>
    <row r="49" spans="1:10" ht="15.75" customHeight="1">
      <c r="A49" s="317" t="s">
        <v>0</v>
      </c>
      <c r="B49" s="317"/>
      <c r="C49" s="317"/>
      <c r="D49" s="244"/>
      <c r="E49" s="239"/>
      <c r="F49" s="239"/>
      <c r="G49" s="239"/>
      <c r="H49" s="239"/>
      <c r="I49" s="239"/>
      <c r="J49" s="9"/>
    </row>
    <row r="50" spans="1:10" ht="16.5" customHeight="1" thickBot="1">
      <c r="A50" s="317" t="s">
        <v>1</v>
      </c>
      <c r="B50" s="317"/>
      <c r="C50" s="317"/>
      <c r="D50" s="244"/>
      <c r="E50" s="239"/>
      <c r="F50" s="239"/>
      <c r="G50" s="239"/>
      <c r="H50" s="239"/>
      <c r="I50" s="239"/>
      <c r="J50" s="9"/>
    </row>
    <row r="51" spans="1:10" ht="17.25" customHeight="1" thickBot="1">
      <c r="A51" s="311" t="s">
        <v>49</v>
      </c>
      <c r="B51" s="312"/>
      <c r="C51" s="312"/>
      <c r="D51" s="312"/>
      <c r="E51" s="312"/>
      <c r="F51" s="312"/>
      <c r="G51" s="312"/>
      <c r="H51" s="312"/>
      <c r="I51" s="313"/>
      <c r="J51" s="9"/>
    </row>
    <row r="52" spans="1:9" ht="23.25" customHeight="1" thickBot="1">
      <c r="A52" s="307" t="s">
        <v>3</v>
      </c>
      <c r="B52" s="307"/>
      <c r="C52" s="307"/>
      <c r="D52" s="315" t="s">
        <v>4</v>
      </c>
      <c r="E52" s="293" t="s">
        <v>5</v>
      </c>
      <c r="F52" s="293"/>
      <c r="G52" s="293"/>
      <c r="H52" s="294" t="s">
        <v>6</v>
      </c>
      <c r="I52" s="315" t="s">
        <v>7</v>
      </c>
    </row>
    <row r="53" spans="1:242" ht="21" customHeight="1" thickBot="1">
      <c r="A53" s="307"/>
      <c r="B53" s="307"/>
      <c r="C53" s="307"/>
      <c r="D53" s="271"/>
      <c r="E53" s="10" t="s">
        <v>8</v>
      </c>
      <c r="F53" s="11" t="s">
        <v>9</v>
      </c>
      <c r="G53" s="11" t="s">
        <v>10</v>
      </c>
      <c r="H53" s="294"/>
      <c r="I53" s="271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5.75" customHeight="1">
      <c r="A54" s="271" t="s">
        <v>11</v>
      </c>
      <c r="B54" s="271"/>
      <c r="C54" s="271"/>
      <c r="D54" s="271"/>
      <c r="E54" s="271"/>
      <c r="F54" s="271"/>
      <c r="G54" s="271"/>
      <c r="H54" s="271"/>
      <c r="I54" s="271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5.75" customHeight="1">
      <c r="A55" s="280" t="s">
        <v>50</v>
      </c>
      <c r="B55" s="280"/>
      <c r="C55" s="280"/>
      <c r="D55" s="13">
        <v>55</v>
      </c>
      <c r="E55" s="76">
        <f>8.5/55*75</f>
        <v>11.59090909090909</v>
      </c>
      <c r="F55" s="77">
        <f>12.1/55*75</f>
        <v>16.5</v>
      </c>
      <c r="G55" s="77">
        <f>7.16/55*75</f>
        <v>9.763636363636364</v>
      </c>
      <c r="H55" s="92">
        <f>164/55*75</f>
        <v>223.63636363636365</v>
      </c>
      <c r="I55" s="17">
        <v>268</v>
      </c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5" customHeight="1">
      <c r="A56" s="266" t="s">
        <v>51</v>
      </c>
      <c r="B56" s="266"/>
      <c r="C56" s="266"/>
      <c r="D56" s="19">
        <v>155</v>
      </c>
      <c r="E56" s="20">
        <v>2.61285714285714</v>
      </c>
      <c r="F56" s="21">
        <v>16.2233333333333</v>
      </c>
      <c r="G56" s="21">
        <v>12.6952380952381</v>
      </c>
      <c r="H56" s="22">
        <v>209.619047619048</v>
      </c>
      <c r="I56" s="19">
        <v>143</v>
      </c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242" ht="15" customHeight="1">
      <c r="A57" s="266" t="s">
        <v>20</v>
      </c>
      <c r="B57" s="266"/>
      <c r="C57" s="266"/>
      <c r="D57" s="19">
        <v>40</v>
      </c>
      <c r="E57" s="20">
        <v>3.16</v>
      </c>
      <c r="F57" s="21">
        <v>0.4</v>
      </c>
      <c r="G57" s="21">
        <v>19.32</v>
      </c>
      <c r="H57" s="41">
        <v>94</v>
      </c>
      <c r="I57" s="23" t="s">
        <v>21</v>
      </c>
      <c r="HZ57" s="18"/>
      <c r="IA57" s="18"/>
      <c r="IB57" s="18"/>
      <c r="IC57" s="18"/>
      <c r="ID57" s="18"/>
      <c r="IE57" s="18"/>
      <c r="IF57" s="18"/>
      <c r="IG57" s="18"/>
      <c r="IH57" s="18"/>
    </row>
    <row r="58" spans="1:242" s="18" customFormat="1" ht="15.75" customHeight="1" thickBot="1">
      <c r="A58" s="270" t="s">
        <v>14</v>
      </c>
      <c r="B58" s="270"/>
      <c r="C58" s="270"/>
      <c r="D58" s="24">
        <v>180</v>
      </c>
      <c r="E58" s="64">
        <v>0.06</v>
      </c>
      <c r="F58" s="65">
        <v>0.02</v>
      </c>
      <c r="G58" s="65">
        <v>9.99</v>
      </c>
      <c r="H58" s="66">
        <v>40</v>
      </c>
      <c r="I58" s="137">
        <v>392</v>
      </c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</row>
    <row r="59" spans="1:242" ht="16.5" customHeight="1" thickBot="1">
      <c r="A59" s="268" t="s">
        <v>15</v>
      </c>
      <c r="B59" s="268"/>
      <c r="C59" s="268"/>
      <c r="D59" s="49">
        <f>SUM(D55:D58)</f>
        <v>430</v>
      </c>
      <c r="E59" s="211">
        <f>SUM(E55:E58)</f>
        <v>17.423766233766226</v>
      </c>
      <c r="F59" s="171">
        <f>SUM(F55:F58)</f>
        <v>33.1433333333333</v>
      </c>
      <c r="G59" s="171">
        <f>SUM(G55:G58)</f>
        <v>51.768874458874464</v>
      </c>
      <c r="H59" s="171">
        <f>SUM(H55:H58)</f>
        <v>567.2554112554117</v>
      </c>
      <c r="I59" s="199"/>
      <c r="J59" s="9"/>
      <c r="HZ59" s="18"/>
      <c r="IA59" s="18"/>
      <c r="IB59" s="18"/>
      <c r="IC59" s="18"/>
      <c r="ID59" s="18"/>
      <c r="IE59" s="18"/>
      <c r="IF59" s="18"/>
      <c r="IG59" s="18"/>
      <c r="IH59" s="18"/>
    </row>
    <row r="60" spans="1:242" ht="16.5" customHeight="1">
      <c r="A60" s="147"/>
      <c r="B60" s="147"/>
      <c r="C60" s="147"/>
      <c r="D60" s="148"/>
      <c r="E60" s="149"/>
      <c r="F60" s="149"/>
      <c r="G60" s="149"/>
      <c r="H60" s="149"/>
      <c r="I60" s="149"/>
      <c r="J60" s="9"/>
      <c r="HZ60" s="18"/>
      <c r="IA60" s="18"/>
      <c r="IB60" s="18"/>
      <c r="IC60" s="18"/>
      <c r="ID60" s="18"/>
      <c r="IE60" s="18"/>
      <c r="IF60" s="18"/>
      <c r="IG60" s="18"/>
      <c r="IH60" s="18"/>
    </row>
    <row r="61" spans="1:10" ht="15.75" customHeight="1">
      <c r="A61" s="317" t="s">
        <v>55</v>
      </c>
      <c r="B61" s="317"/>
      <c r="C61" s="317"/>
      <c r="D61" s="238"/>
      <c r="E61" s="239"/>
      <c r="F61" s="239"/>
      <c r="G61" s="239"/>
      <c r="H61" s="239"/>
      <c r="I61" s="239"/>
      <c r="J61" s="9"/>
    </row>
    <row r="62" spans="1:10" ht="16.5" customHeight="1" thickBot="1">
      <c r="A62" s="317" t="s">
        <v>1</v>
      </c>
      <c r="B62" s="317"/>
      <c r="C62" s="317"/>
      <c r="D62" s="238"/>
      <c r="E62" s="239"/>
      <c r="F62" s="239"/>
      <c r="G62" s="239"/>
      <c r="H62" s="239"/>
      <c r="I62" s="239"/>
      <c r="J62" s="9"/>
    </row>
    <row r="63" spans="1:10" ht="18" customHeight="1" thickBot="1">
      <c r="A63" s="311" t="s">
        <v>56</v>
      </c>
      <c r="B63" s="312"/>
      <c r="C63" s="312"/>
      <c r="D63" s="312"/>
      <c r="E63" s="312"/>
      <c r="F63" s="312"/>
      <c r="G63" s="312"/>
      <c r="H63" s="312"/>
      <c r="I63" s="313"/>
      <c r="J63" s="9"/>
    </row>
    <row r="64" spans="1:10" ht="18.75" customHeight="1" thickBot="1">
      <c r="A64" s="331" t="s">
        <v>3</v>
      </c>
      <c r="B64" s="331"/>
      <c r="C64" s="331"/>
      <c r="D64" s="315" t="s">
        <v>4</v>
      </c>
      <c r="E64" s="293" t="s">
        <v>5</v>
      </c>
      <c r="F64" s="293"/>
      <c r="G64" s="293"/>
      <c r="H64" s="316" t="s">
        <v>6</v>
      </c>
      <c r="I64" s="315" t="s">
        <v>7</v>
      </c>
      <c r="J64" s="9"/>
    </row>
    <row r="65" spans="1:10" ht="15" customHeight="1" thickBot="1">
      <c r="A65" s="301"/>
      <c r="B65" s="301"/>
      <c r="C65" s="301"/>
      <c r="D65" s="271"/>
      <c r="E65" s="50" t="s">
        <v>8</v>
      </c>
      <c r="F65" s="51" t="s">
        <v>9</v>
      </c>
      <c r="G65" s="51" t="s">
        <v>10</v>
      </c>
      <c r="H65" s="277"/>
      <c r="I65" s="271"/>
      <c r="J65" s="9"/>
    </row>
    <row r="66" spans="1:10" ht="16.5" customHeight="1">
      <c r="A66" s="281" t="s">
        <v>11</v>
      </c>
      <c r="B66" s="281"/>
      <c r="C66" s="281"/>
      <c r="D66" s="281"/>
      <c r="E66" s="281"/>
      <c r="F66" s="281"/>
      <c r="G66" s="281"/>
      <c r="H66" s="281"/>
      <c r="I66" s="281"/>
      <c r="J66" s="9"/>
    </row>
    <row r="67" spans="1:248" ht="15.75" customHeight="1">
      <c r="A67" s="302" t="s">
        <v>57</v>
      </c>
      <c r="B67" s="302"/>
      <c r="C67" s="302"/>
      <c r="D67" s="104">
        <v>50</v>
      </c>
      <c r="E67" s="14">
        <f>0.72/60*50</f>
        <v>0.6</v>
      </c>
      <c r="F67" s="15">
        <f>2.83/60*50</f>
        <v>2.3583333333333334</v>
      </c>
      <c r="G67" s="15">
        <f>4.63/60*50</f>
        <v>3.858333333333333</v>
      </c>
      <c r="H67" s="16">
        <f>46.8/60*50</f>
        <v>38.99999999999999</v>
      </c>
      <c r="I67" s="13" t="s">
        <v>21</v>
      </c>
      <c r="J67" s="9"/>
      <c r="II67" s="18"/>
      <c r="IJ67" s="18"/>
      <c r="IK67" s="18"/>
      <c r="IL67" s="18"/>
      <c r="IM67" s="18"/>
      <c r="IN67" s="18"/>
    </row>
    <row r="68" spans="1:10" ht="15.75" customHeight="1">
      <c r="A68" s="303" t="s">
        <v>58</v>
      </c>
      <c r="B68" s="303"/>
      <c r="C68" s="303"/>
      <c r="D68" s="105">
        <v>150</v>
      </c>
      <c r="E68" s="20">
        <f>5.39/50*150</f>
        <v>16.169999999999998</v>
      </c>
      <c r="F68" s="21">
        <f>9.6/50*150</f>
        <v>28.8</v>
      </c>
      <c r="G68" s="21">
        <f>1.02/50*150</f>
        <v>3.06</v>
      </c>
      <c r="H68" s="22">
        <f>112/50*150</f>
        <v>336.00000000000006</v>
      </c>
      <c r="I68" s="23">
        <v>210</v>
      </c>
      <c r="J68" s="9"/>
    </row>
    <row r="69" spans="1:248" ht="15.75" customHeight="1">
      <c r="A69" s="288" t="s">
        <v>20</v>
      </c>
      <c r="B69" s="288"/>
      <c r="C69" s="288"/>
      <c r="D69" s="105">
        <v>50</v>
      </c>
      <c r="E69" s="20">
        <v>3.95</v>
      </c>
      <c r="F69" s="21">
        <v>0.5</v>
      </c>
      <c r="G69" s="21">
        <v>24.15</v>
      </c>
      <c r="H69" s="41">
        <v>117.5</v>
      </c>
      <c r="I69" s="23" t="s">
        <v>21</v>
      </c>
      <c r="J69" s="156"/>
      <c r="II69" s="18"/>
      <c r="IJ69" s="18"/>
      <c r="IK69" s="18"/>
      <c r="IL69" s="18"/>
      <c r="IM69" s="18"/>
      <c r="IN69" s="18"/>
    </row>
    <row r="70" spans="1:248" s="18" customFormat="1" ht="15.75" customHeight="1" thickBot="1">
      <c r="A70" s="327" t="s">
        <v>14</v>
      </c>
      <c r="B70" s="327"/>
      <c r="C70" s="327"/>
      <c r="D70" s="237">
        <v>180</v>
      </c>
      <c r="E70" s="64">
        <v>0.06</v>
      </c>
      <c r="F70" s="65">
        <v>0.02</v>
      </c>
      <c r="G70" s="65">
        <v>9.99</v>
      </c>
      <c r="H70" s="66">
        <v>40</v>
      </c>
      <c r="I70" s="137">
        <v>392</v>
      </c>
      <c r="J70" s="103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</row>
    <row r="71" spans="1:10" ht="16.5" customHeight="1" thickBot="1">
      <c r="A71" s="309" t="s">
        <v>15</v>
      </c>
      <c r="B71" s="310"/>
      <c r="C71" s="310"/>
      <c r="D71" s="190">
        <f>SUM(D67:D70)</f>
        <v>430</v>
      </c>
      <c r="E71" s="171">
        <f>SUM(E67:E70)</f>
        <v>20.779999999999998</v>
      </c>
      <c r="F71" s="171">
        <f>SUM(F67:F70)</f>
        <v>31.678333333333335</v>
      </c>
      <c r="G71" s="171">
        <f>SUM(G67:G70)</f>
        <v>41.05833333333333</v>
      </c>
      <c r="H71" s="171">
        <f>SUM(H67:H70)</f>
        <v>532.5</v>
      </c>
      <c r="I71" s="199"/>
      <c r="J71" s="9"/>
    </row>
    <row r="72" spans="1:10" ht="16.5" customHeight="1">
      <c r="A72" s="147"/>
      <c r="B72" s="147"/>
      <c r="C72" s="147"/>
      <c r="D72" s="148"/>
      <c r="E72" s="149"/>
      <c r="F72" s="149"/>
      <c r="G72" s="149"/>
      <c r="H72" s="149"/>
      <c r="I72" s="149"/>
      <c r="J72" s="9"/>
    </row>
    <row r="73" spans="1:10" ht="15.75" customHeight="1">
      <c r="A73" s="317" t="s">
        <v>55</v>
      </c>
      <c r="B73" s="317"/>
      <c r="C73" s="317"/>
      <c r="D73" s="238"/>
      <c r="E73" s="239"/>
      <c r="F73" s="239"/>
      <c r="G73" s="239"/>
      <c r="H73" s="239"/>
      <c r="I73" s="239"/>
      <c r="J73" s="9"/>
    </row>
    <row r="74" spans="1:10" ht="16.5" customHeight="1" thickBot="1">
      <c r="A74" s="317" t="s">
        <v>1</v>
      </c>
      <c r="B74" s="317"/>
      <c r="C74" s="317"/>
      <c r="D74" s="238"/>
      <c r="E74" s="239"/>
      <c r="F74" s="239"/>
      <c r="G74" s="239"/>
      <c r="H74" s="239"/>
      <c r="I74" s="239"/>
      <c r="J74" s="9"/>
    </row>
    <row r="75" spans="1:10" ht="18" customHeight="1" thickBot="1">
      <c r="A75" s="311" t="s">
        <v>60</v>
      </c>
      <c r="B75" s="312"/>
      <c r="C75" s="312"/>
      <c r="D75" s="312"/>
      <c r="E75" s="312"/>
      <c r="F75" s="312"/>
      <c r="G75" s="312"/>
      <c r="H75" s="312"/>
      <c r="I75" s="313"/>
      <c r="J75" s="9"/>
    </row>
    <row r="76" spans="1:10" ht="19.5" customHeight="1" thickBot="1">
      <c r="A76" s="314" t="s">
        <v>3</v>
      </c>
      <c r="B76" s="314"/>
      <c r="C76" s="314"/>
      <c r="D76" s="315" t="s">
        <v>4</v>
      </c>
      <c r="E76" s="293" t="s">
        <v>5</v>
      </c>
      <c r="F76" s="293"/>
      <c r="G76" s="293"/>
      <c r="H76" s="316" t="s">
        <v>6</v>
      </c>
      <c r="I76" s="315" t="s">
        <v>7</v>
      </c>
      <c r="J76" s="9"/>
    </row>
    <row r="77" spans="1:10" ht="19.5" customHeight="1" thickBot="1">
      <c r="A77" s="275"/>
      <c r="B77" s="275"/>
      <c r="C77" s="275"/>
      <c r="D77" s="271"/>
      <c r="E77" s="50" t="s">
        <v>8</v>
      </c>
      <c r="F77" s="51" t="s">
        <v>9</v>
      </c>
      <c r="G77" s="51" t="s">
        <v>10</v>
      </c>
      <c r="H77" s="277"/>
      <c r="I77" s="271"/>
      <c r="J77" s="9"/>
    </row>
    <row r="78" spans="1:10" ht="16.5" customHeight="1">
      <c r="A78" s="281" t="s">
        <v>11</v>
      </c>
      <c r="B78" s="281"/>
      <c r="C78" s="281"/>
      <c r="D78" s="281"/>
      <c r="E78" s="281"/>
      <c r="F78" s="281"/>
      <c r="G78" s="281"/>
      <c r="H78" s="281"/>
      <c r="I78" s="281"/>
      <c r="J78" s="9"/>
    </row>
    <row r="79" spans="1:10" ht="16.5" customHeight="1">
      <c r="A79" s="280" t="s">
        <v>36</v>
      </c>
      <c r="B79" s="280"/>
      <c r="C79" s="280"/>
      <c r="D79" s="13">
        <v>205</v>
      </c>
      <c r="E79" s="76">
        <v>7.63380952380952</v>
      </c>
      <c r="F79" s="77">
        <v>12.5245238095238</v>
      </c>
      <c r="G79" s="77">
        <v>33.4540476190476</v>
      </c>
      <c r="H79" s="92">
        <v>278.214285714286</v>
      </c>
      <c r="I79" s="17">
        <v>182</v>
      </c>
      <c r="J79" s="9"/>
    </row>
    <row r="80" spans="1:10" ht="16.5" customHeight="1">
      <c r="A80" s="266" t="s">
        <v>20</v>
      </c>
      <c r="B80" s="266"/>
      <c r="C80" s="266"/>
      <c r="D80" s="19">
        <v>40</v>
      </c>
      <c r="E80" s="20">
        <v>3.16</v>
      </c>
      <c r="F80" s="21">
        <v>0.4</v>
      </c>
      <c r="G80" s="21">
        <v>19.32</v>
      </c>
      <c r="H80" s="41">
        <v>94</v>
      </c>
      <c r="I80" s="23" t="s">
        <v>21</v>
      </c>
      <c r="J80" s="9"/>
    </row>
    <row r="81" spans="1:248" ht="15.75" customHeight="1">
      <c r="A81" s="266" t="s">
        <v>38</v>
      </c>
      <c r="B81" s="266"/>
      <c r="C81" s="266"/>
      <c r="D81" s="19">
        <v>75</v>
      </c>
      <c r="E81" s="107">
        <v>8.37</v>
      </c>
      <c r="F81" s="79">
        <v>3.84</v>
      </c>
      <c r="G81" s="79">
        <v>29.235</v>
      </c>
      <c r="H81" s="22">
        <v>184.5</v>
      </c>
      <c r="I81" s="23">
        <v>406</v>
      </c>
      <c r="J81" s="9"/>
      <c r="II81" s="18"/>
      <c r="IJ81" s="18"/>
      <c r="IK81" s="18"/>
      <c r="IL81" s="18"/>
      <c r="IM81" s="18"/>
      <c r="IN81" s="18"/>
    </row>
    <row r="82" spans="1:248" ht="16.5" customHeight="1" thickBot="1">
      <c r="A82" s="267" t="s">
        <v>61</v>
      </c>
      <c r="B82" s="267"/>
      <c r="C82" s="267"/>
      <c r="D82" s="63">
        <v>180</v>
      </c>
      <c r="E82" s="64">
        <v>2.78</v>
      </c>
      <c r="F82" s="65">
        <v>0.67</v>
      </c>
      <c r="G82" s="65">
        <v>26</v>
      </c>
      <c r="H82" s="66">
        <v>125.11</v>
      </c>
      <c r="I82" s="137">
        <v>397</v>
      </c>
      <c r="J82" s="9"/>
      <c r="II82" s="18"/>
      <c r="IJ82" s="18"/>
      <c r="IK82" s="18"/>
      <c r="IL82" s="18"/>
      <c r="IM82" s="18"/>
      <c r="IN82" s="18"/>
    </row>
    <row r="83" spans="1:10" ht="16.5" customHeight="1" thickBot="1">
      <c r="A83" s="309" t="s">
        <v>15</v>
      </c>
      <c r="B83" s="310"/>
      <c r="C83" s="310"/>
      <c r="D83" s="190">
        <f>SUM(D79:D82)</f>
        <v>500</v>
      </c>
      <c r="E83" s="171">
        <f>SUM(E79:E82)</f>
        <v>21.94380952380952</v>
      </c>
      <c r="F83" s="171">
        <f>SUM(F79:F82)</f>
        <v>17.434523809523803</v>
      </c>
      <c r="G83" s="171">
        <f>SUM(G79:G82)</f>
        <v>108.0090476190476</v>
      </c>
      <c r="H83" s="171">
        <f>SUM(H79:H82)</f>
        <v>681.824285714286</v>
      </c>
      <c r="I83" s="199"/>
      <c r="J83" s="9"/>
    </row>
    <row r="84" spans="1:10" ht="16.5" customHeight="1">
      <c r="A84" s="147"/>
      <c r="B84" s="147"/>
      <c r="C84" s="147"/>
      <c r="D84" s="148"/>
      <c r="E84" s="149"/>
      <c r="F84" s="149"/>
      <c r="G84" s="149"/>
      <c r="H84" s="149"/>
      <c r="I84" s="149"/>
      <c r="J84" s="9"/>
    </row>
    <row r="85" spans="1:10" ht="15.75" customHeight="1">
      <c r="A85" s="317" t="s">
        <v>55</v>
      </c>
      <c r="B85" s="317"/>
      <c r="C85" s="317"/>
      <c r="D85" s="238"/>
      <c r="E85" s="239"/>
      <c r="F85" s="239"/>
      <c r="G85" s="239"/>
      <c r="H85" s="239"/>
      <c r="I85" s="239"/>
      <c r="J85" s="9"/>
    </row>
    <row r="86" spans="1:10" ht="16.5" customHeight="1" thickBot="1">
      <c r="A86" s="317" t="s">
        <v>1</v>
      </c>
      <c r="B86" s="317"/>
      <c r="C86" s="317"/>
      <c r="D86" s="238"/>
      <c r="E86" s="239"/>
      <c r="F86" s="239"/>
      <c r="G86" s="239"/>
      <c r="H86" s="239"/>
      <c r="I86" s="239"/>
      <c r="J86" s="9"/>
    </row>
    <row r="87" spans="1:10" ht="15.75" customHeight="1" thickBot="1">
      <c r="A87" s="311" t="s">
        <v>62</v>
      </c>
      <c r="B87" s="312"/>
      <c r="C87" s="312"/>
      <c r="D87" s="312"/>
      <c r="E87" s="312"/>
      <c r="F87" s="312"/>
      <c r="G87" s="312"/>
      <c r="H87" s="312"/>
      <c r="I87" s="313"/>
      <c r="J87" s="9"/>
    </row>
    <row r="88" spans="1:10" ht="23.25" customHeight="1" thickBot="1">
      <c r="A88" s="331" t="s">
        <v>3</v>
      </c>
      <c r="B88" s="331"/>
      <c r="C88" s="331"/>
      <c r="D88" s="315" t="s">
        <v>4</v>
      </c>
      <c r="E88" s="293" t="s">
        <v>5</v>
      </c>
      <c r="F88" s="293"/>
      <c r="G88" s="293"/>
      <c r="H88" s="316" t="s">
        <v>6</v>
      </c>
      <c r="I88" s="315" t="s">
        <v>7</v>
      </c>
      <c r="J88" s="9"/>
    </row>
    <row r="89" spans="1:10" ht="17.25" customHeight="1" thickBot="1">
      <c r="A89" s="301"/>
      <c r="B89" s="301"/>
      <c r="C89" s="301"/>
      <c r="D89" s="271"/>
      <c r="E89" s="50" t="s">
        <v>8</v>
      </c>
      <c r="F89" s="51" t="s">
        <v>9</v>
      </c>
      <c r="G89" s="51" t="s">
        <v>10</v>
      </c>
      <c r="H89" s="277"/>
      <c r="I89" s="271"/>
      <c r="J89" s="9"/>
    </row>
    <row r="90" spans="1:10" ht="16.5" customHeight="1">
      <c r="A90" s="271" t="s">
        <v>11</v>
      </c>
      <c r="B90" s="271"/>
      <c r="C90" s="271"/>
      <c r="D90" s="271"/>
      <c r="E90" s="271"/>
      <c r="F90" s="271"/>
      <c r="G90" s="271"/>
      <c r="H90" s="271"/>
      <c r="I90" s="271"/>
      <c r="J90" s="9"/>
    </row>
    <row r="91" spans="1:10" ht="15.75" customHeight="1">
      <c r="A91" s="266" t="s">
        <v>63</v>
      </c>
      <c r="B91" s="266"/>
      <c r="C91" s="266"/>
      <c r="D91" s="19">
        <v>100</v>
      </c>
      <c r="E91" s="54">
        <f>8.13/110*10</f>
        <v>0.7390909090909091</v>
      </c>
      <c r="F91" s="55">
        <f>9.01/110*100</f>
        <v>8.19090909090909</v>
      </c>
      <c r="G91" s="55">
        <f>10.72/100*100</f>
        <v>10.72</v>
      </c>
      <c r="H91" s="41">
        <f>157/110*100</f>
        <v>142.72727272727272</v>
      </c>
      <c r="I91" s="19">
        <v>278</v>
      </c>
      <c r="J91" s="9"/>
    </row>
    <row r="92" spans="1:10" ht="15" customHeight="1">
      <c r="A92" s="266" t="s">
        <v>18</v>
      </c>
      <c r="B92" s="266"/>
      <c r="C92" s="266"/>
      <c r="D92" s="19">
        <v>150</v>
      </c>
      <c r="E92" s="20">
        <v>8.598</v>
      </c>
      <c r="F92" s="21">
        <v>4.2651</v>
      </c>
      <c r="G92" s="21">
        <v>38.6415</v>
      </c>
      <c r="H92" s="36">
        <v>243.75</v>
      </c>
      <c r="I92" s="23">
        <v>302</v>
      </c>
      <c r="J92" s="9"/>
    </row>
    <row r="93" spans="1:13" ht="15.75" customHeight="1">
      <c r="A93" s="266" t="s">
        <v>64</v>
      </c>
      <c r="B93" s="266"/>
      <c r="C93" s="266"/>
      <c r="D93" s="19">
        <v>35</v>
      </c>
      <c r="E93" s="20">
        <v>0.9882000000000001</v>
      </c>
      <c r="F93" s="21">
        <v>2.4732</v>
      </c>
      <c r="G93" s="21">
        <v>4.3764</v>
      </c>
      <c r="H93" s="36">
        <v>43.74</v>
      </c>
      <c r="I93" s="23">
        <v>52</v>
      </c>
      <c r="J93" s="103"/>
      <c r="K93" s="18"/>
      <c r="L93" s="18"/>
      <c r="M93" s="18"/>
    </row>
    <row r="94" spans="1:242" ht="15.75" customHeight="1">
      <c r="A94" s="266" t="s">
        <v>20</v>
      </c>
      <c r="B94" s="266"/>
      <c r="C94" s="266"/>
      <c r="D94" s="19">
        <v>40</v>
      </c>
      <c r="E94" s="20">
        <v>3.16</v>
      </c>
      <c r="F94" s="21">
        <v>0.4</v>
      </c>
      <c r="G94" s="21">
        <v>19.32</v>
      </c>
      <c r="H94" s="41">
        <v>94</v>
      </c>
      <c r="I94" s="23" t="s">
        <v>21</v>
      </c>
      <c r="J94" s="9"/>
      <c r="HZ94" s="18"/>
      <c r="IA94" s="18"/>
      <c r="IB94" s="18"/>
      <c r="IC94" s="18"/>
      <c r="ID94" s="18"/>
      <c r="IE94" s="18"/>
      <c r="IF94" s="18"/>
      <c r="IG94" s="18"/>
      <c r="IH94" s="18"/>
    </row>
    <row r="95" spans="1:248" s="18" customFormat="1" ht="15.75" customHeight="1" thickBot="1">
      <c r="A95" s="267" t="s">
        <v>14</v>
      </c>
      <c r="B95" s="267"/>
      <c r="C95" s="267"/>
      <c r="D95" s="63">
        <v>180</v>
      </c>
      <c r="E95" s="64">
        <v>0.06</v>
      </c>
      <c r="F95" s="65">
        <v>0.02</v>
      </c>
      <c r="G95" s="65">
        <v>9.99</v>
      </c>
      <c r="H95" s="66">
        <v>40</v>
      </c>
      <c r="I95" s="137">
        <v>392</v>
      </c>
      <c r="J95" s="103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</row>
    <row r="96" spans="1:242" ht="16.5" customHeight="1" thickBot="1">
      <c r="A96" s="309" t="s">
        <v>15</v>
      </c>
      <c r="B96" s="310"/>
      <c r="C96" s="310"/>
      <c r="D96" s="190">
        <f>SUM(D91:D95)</f>
        <v>505</v>
      </c>
      <c r="E96" s="171">
        <f>SUM(E91:E95)</f>
        <v>13.54529090909091</v>
      </c>
      <c r="F96" s="171">
        <f>SUM(F91:F95)</f>
        <v>15.34920909090909</v>
      </c>
      <c r="G96" s="171">
        <f>SUM(G91:G95)</f>
        <v>83.04789999999998</v>
      </c>
      <c r="H96" s="171">
        <f>SUM(H91:H95)</f>
        <v>564.2172727272728</v>
      </c>
      <c r="I96" s="199"/>
      <c r="J96" s="9"/>
      <c r="HZ96" s="18"/>
      <c r="IA96" s="18"/>
      <c r="IB96" s="18"/>
      <c r="IC96" s="18"/>
      <c r="ID96" s="18"/>
      <c r="IE96" s="18"/>
      <c r="IF96" s="18"/>
      <c r="IG96" s="18"/>
      <c r="IH96" s="18"/>
    </row>
    <row r="97" spans="1:242" ht="16.5" customHeight="1">
      <c r="A97" s="147"/>
      <c r="B97" s="147"/>
      <c r="C97" s="147"/>
      <c r="D97" s="148"/>
      <c r="E97" s="149"/>
      <c r="F97" s="149"/>
      <c r="G97" s="149"/>
      <c r="H97" s="149"/>
      <c r="I97" s="149"/>
      <c r="J97" s="9"/>
      <c r="HZ97" s="18"/>
      <c r="IA97" s="18"/>
      <c r="IB97" s="18"/>
      <c r="IC97" s="18"/>
      <c r="ID97" s="18"/>
      <c r="IE97" s="18"/>
      <c r="IF97" s="18"/>
      <c r="IG97" s="18"/>
      <c r="IH97" s="18"/>
    </row>
    <row r="98" spans="1:10" ht="15.75" customHeight="1">
      <c r="A98" s="317" t="s">
        <v>55</v>
      </c>
      <c r="B98" s="317"/>
      <c r="C98" s="317"/>
      <c r="D98" s="238"/>
      <c r="E98" s="239"/>
      <c r="F98" s="239"/>
      <c r="G98" s="239"/>
      <c r="H98" s="239"/>
      <c r="I98" s="239"/>
      <c r="J98" s="9"/>
    </row>
    <row r="99" spans="1:10" ht="16.5" customHeight="1" thickBot="1">
      <c r="A99" s="317" t="s">
        <v>1</v>
      </c>
      <c r="B99" s="317"/>
      <c r="C99" s="317"/>
      <c r="D99" s="238"/>
      <c r="E99" s="239"/>
      <c r="F99" s="239"/>
      <c r="G99" s="239"/>
      <c r="H99" s="239"/>
      <c r="I99" s="239"/>
      <c r="J99" s="9"/>
    </row>
    <row r="100" spans="1:10" ht="15.75" customHeight="1" thickBot="1">
      <c r="A100" s="311" t="s">
        <v>66</v>
      </c>
      <c r="B100" s="312"/>
      <c r="C100" s="312"/>
      <c r="D100" s="312"/>
      <c r="E100" s="312"/>
      <c r="F100" s="312"/>
      <c r="G100" s="312"/>
      <c r="H100" s="312"/>
      <c r="I100" s="313"/>
      <c r="J100" s="9"/>
    </row>
    <row r="101" spans="1:10" ht="22.5" customHeight="1" thickBot="1">
      <c r="A101" s="300" t="s">
        <v>3</v>
      </c>
      <c r="B101" s="300"/>
      <c r="C101" s="300"/>
      <c r="D101" s="315" t="s">
        <v>4</v>
      </c>
      <c r="E101" s="293" t="s">
        <v>5</v>
      </c>
      <c r="F101" s="293"/>
      <c r="G101" s="293"/>
      <c r="H101" s="294" t="s">
        <v>6</v>
      </c>
      <c r="I101" s="315" t="s">
        <v>7</v>
      </c>
      <c r="J101" s="9"/>
    </row>
    <row r="102" spans="1:10" ht="21" customHeight="1" thickBot="1">
      <c r="A102" s="300"/>
      <c r="B102" s="300"/>
      <c r="C102" s="300"/>
      <c r="D102" s="271"/>
      <c r="E102" s="10" t="s">
        <v>8</v>
      </c>
      <c r="F102" s="11" t="s">
        <v>9</v>
      </c>
      <c r="G102" s="11" t="s">
        <v>10</v>
      </c>
      <c r="H102" s="294"/>
      <c r="I102" s="271"/>
      <c r="J102" s="9"/>
    </row>
    <row r="103" spans="1:10" ht="16.5" customHeight="1">
      <c r="A103" s="281" t="s">
        <v>11</v>
      </c>
      <c r="B103" s="281"/>
      <c r="C103" s="281"/>
      <c r="D103" s="281"/>
      <c r="E103" s="281"/>
      <c r="F103" s="281"/>
      <c r="G103" s="281"/>
      <c r="H103" s="281"/>
      <c r="I103" s="281"/>
      <c r="J103" s="9"/>
    </row>
    <row r="104" spans="1:242" ht="15.75" customHeight="1">
      <c r="A104" s="280" t="s">
        <v>67</v>
      </c>
      <c r="B104" s="280"/>
      <c r="C104" s="280"/>
      <c r="D104" s="13">
        <v>170</v>
      </c>
      <c r="E104" s="76">
        <v>11.5056</v>
      </c>
      <c r="F104" s="77">
        <v>13.532</v>
      </c>
      <c r="G104" s="77">
        <v>28.9952</v>
      </c>
      <c r="H104" s="78">
        <v>284.24</v>
      </c>
      <c r="I104" s="17">
        <v>204</v>
      </c>
      <c r="J104" s="9"/>
      <c r="HZ104" s="18"/>
      <c r="IA104" s="18"/>
      <c r="IB104" s="18"/>
      <c r="IC104" s="18"/>
      <c r="ID104" s="18"/>
      <c r="IE104" s="18"/>
      <c r="IF104" s="18"/>
      <c r="IG104" s="18"/>
      <c r="IH104" s="18"/>
    </row>
    <row r="105" spans="1:242" ht="15.75" customHeight="1">
      <c r="A105" s="266" t="s">
        <v>20</v>
      </c>
      <c r="B105" s="266"/>
      <c r="C105" s="266"/>
      <c r="D105" s="19">
        <v>30</v>
      </c>
      <c r="E105" s="20">
        <v>2.37</v>
      </c>
      <c r="F105" s="21">
        <v>0.30000000000000004</v>
      </c>
      <c r="G105" s="21">
        <v>14.49</v>
      </c>
      <c r="H105" s="41">
        <v>70.5</v>
      </c>
      <c r="I105" s="23" t="s">
        <v>21</v>
      </c>
      <c r="J105" s="9"/>
      <c r="HZ105" s="18"/>
      <c r="IA105" s="18"/>
      <c r="IB105" s="18"/>
      <c r="IC105" s="18"/>
      <c r="ID105" s="18"/>
      <c r="IE105" s="18"/>
      <c r="IF105" s="18"/>
      <c r="IG105" s="18"/>
      <c r="IH105" s="18"/>
    </row>
    <row r="106" spans="1:248" ht="15.75" customHeight="1">
      <c r="A106" s="283" t="s">
        <v>28</v>
      </c>
      <c r="B106" s="283"/>
      <c r="C106" s="283"/>
      <c r="D106" s="57" t="s">
        <v>29</v>
      </c>
      <c r="E106" s="54">
        <v>0.12</v>
      </c>
      <c r="F106" s="55">
        <v>0.02</v>
      </c>
      <c r="G106" s="55">
        <v>10.2</v>
      </c>
      <c r="H106" s="41">
        <v>41</v>
      </c>
      <c r="I106" s="23">
        <v>393</v>
      </c>
      <c r="J106" s="9"/>
      <c r="II106" s="18"/>
      <c r="IJ106" s="18"/>
      <c r="IK106" s="18"/>
      <c r="IL106" s="18"/>
      <c r="IM106" s="18"/>
      <c r="IN106" s="18"/>
    </row>
    <row r="107" spans="1:239" s="18" customFormat="1" ht="16.5" customHeight="1" thickBot="1">
      <c r="A107" s="267" t="s">
        <v>13</v>
      </c>
      <c r="B107" s="267"/>
      <c r="C107" s="267"/>
      <c r="D107" s="63">
        <v>190</v>
      </c>
      <c r="E107" s="134">
        <v>2.85</v>
      </c>
      <c r="F107" s="135">
        <v>0.95</v>
      </c>
      <c r="G107" s="135">
        <v>39.9</v>
      </c>
      <c r="H107" s="158">
        <v>182.4</v>
      </c>
      <c r="I107" s="137">
        <v>338</v>
      </c>
      <c r="J107" s="103"/>
      <c r="HW107" s="87"/>
      <c r="HX107" s="87"/>
      <c r="HY107" s="87"/>
      <c r="HZ107" s="87"/>
      <c r="IA107" s="87"/>
      <c r="IB107" s="87"/>
      <c r="IC107" s="87"/>
      <c r="ID107" s="87"/>
      <c r="IE107" s="87"/>
    </row>
    <row r="108" spans="1:10" ht="16.5" customHeight="1" thickBot="1">
      <c r="A108" s="309" t="s">
        <v>15</v>
      </c>
      <c r="B108" s="310"/>
      <c r="C108" s="310"/>
      <c r="D108" s="190">
        <f>D104+D105+D107+187</f>
        <v>577</v>
      </c>
      <c r="E108" s="171">
        <f>SUM(E104:E107)</f>
        <v>16.845599999999997</v>
      </c>
      <c r="F108" s="171">
        <f>SUM(F104:F107)</f>
        <v>14.802</v>
      </c>
      <c r="G108" s="171">
        <f>SUM(G104:G107)</f>
        <v>93.58519999999999</v>
      </c>
      <c r="H108" s="191">
        <f>SUM(H104:H107)</f>
        <v>578.14</v>
      </c>
      <c r="I108" s="172"/>
      <c r="J108" s="9"/>
    </row>
    <row r="109" spans="1:10" ht="16.5" customHeight="1">
      <c r="A109" s="147"/>
      <c r="B109" s="147"/>
      <c r="C109" s="147"/>
      <c r="D109" s="148"/>
      <c r="E109" s="149"/>
      <c r="F109" s="149"/>
      <c r="G109" s="149"/>
      <c r="H109" s="149"/>
      <c r="I109" s="149"/>
      <c r="J109" s="9"/>
    </row>
    <row r="110" spans="1:10" ht="15.75" customHeight="1">
      <c r="A110" s="317" t="s">
        <v>55</v>
      </c>
      <c r="B110" s="317"/>
      <c r="C110" s="317"/>
      <c r="D110" s="238"/>
      <c r="E110" s="245"/>
      <c r="F110" s="246"/>
      <c r="G110" s="246"/>
      <c r="H110" s="246"/>
      <c r="I110" s="246"/>
      <c r="J110" s="9"/>
    </row>
    <row r="111" spans="1:10" ht="16.5" customHeight="1" thickBot="1">
      <c r="A111" s="317" t="s">
        <v>1</v>
      </c>
      <c r="B111" s="317"/>
      <c r="C111" s="317"/>
      <c r="D111" s="238"/>
      <c r="E111" s="245"/>
      <c r="F111" s="246"/>
      <c r="G111" s="246"/>
      <c r="H111" s="246"/>
      <c r="I111" s="246"/>
      <c r="J111" s="9"/>
    </row>
    <row r="112" spans="1:10" ht="18" customHeight="1" thickBot="1">
      <c r="A112" s="311" t="s">
        <v>70</v>
      </c>
      <c r="B112" s="312"/>
      <c r="C112" s="312"/>
      <c r="D112" s="312"/>
      <c r="E112" s="312"/>
      <c r="F112" s="312"/>
      <c r="G112" s="312"/>
      <c r="H112" s="312"/>
      <c r="I112" s="313"/>
      <c r="J112" s="9"/>
    </row>
    <row r="113" spans="1:242" ht="20.25" customHeight="1" thickBot="1">
      <c r="A113" s="330" t="s">
        <v>3</v>
      </c>
      <c r="B113" s="330"/>
      <c r="C113" s="330"/>
      <c r="D113" s="315" t="s">
        <v>4</v>
      </c>
      <c r="E113" s="293" t="s">
        <v>5</v>
      </c>
      <c r="F113" s="293"/>
      <c r="G113" s="293"/>
      <c r="H113" s="316" t="s">
        <v>6</v>
      </c>
      <c r="I113" s="315" t="s">
        <v>7</v>
      </c>
      <c r="J113" s="9"/>
      <c r="HZ113" s="18"/>
      <c r="IA113" s="18"/>
      <c r="IB113" s="18"/>
      <c r="IC113" s="18"/>
      <c r="ID113" s="18"/>
      <c r="IE113" s="18"/>
      <c r="IF113" s="18"/>
      <c r="IG113" s="18"/>
      <c r="IH113" s="18"/>
    </row>
    <row r="114" spans="1:242" ht="21" customHeight="1" thickBot="1">
      <c r="A114" s="290"/>
      <c r="B114" s="290"/>
      <c r="C114" s="290"/>
      <c r="D114" s="271"/>
      <c r="E114" s="50" t="s">
        <v>8</v>
      </c>
      <c r="F114" s="51" t="s">
        <v>9</v>
      </c>
      <c r="G114" s="51" t="s">
        <v>10</v>
      </c>
      <c r="H114" s="277"/>
      <c r="I114" s="271"/>
      <c r="J114" s="9"/>
      <c r="HZ114" s="18"/>
      <c r="IA114" s="18"/>
      <c r="IB114" s="18"/>
      <c r="IC114" s="18"/>
      <c r="ID114" s="18"/>
      <c r="IE114" s="18"/>
      <c r="IF114" s="18"/>
      <c r="IG114" s="18"/>
      <c r="IH114" s="18"/>
    </row>
    <row r="115" spans="1:242" ht="16.5" customHeight="1">
      <c r="A115" s="287" t="s">
        <v>11</v>
      </c>
      <c r="B115" s="287"/>
      <c r="C115" s="287"/>
      <c r="D115" s="287"/>
      <c r="E115" s="287"/>
      <c r="F115" s="287"/>
      <c r="G115" s="287"/>
      <c r="H115" s="287"/>
      <c r="I115" s="287"/>
      <c r="J115" s="9"/>
      <c r="HZ115" s="18"/>
      <c r="IA115" s="18"/>
      <c r="IB115" s="18"/>
      <c r="IC115" s="18"/>
      <c r="ID115" s="18"/>
      <c r="IE115" s="18"/>
      <c r="IF115" s="18"/>
      <c r="IG115" s="18"/>
      <c r="IH115" s="18"/>
    </row>
    <row r="116" spans="1:233" s="18" customFormat="1" ht="15.75" customHeight="1">
      <c r="A116" s="280" t="s">
        <v>47</v>
      </c>
      <c r="B116" s="280"/>
      <c r="C116" s="280"/>
      <c r="D116" s="53">
        <v>150</v>
      </c>
      <c r="E116" s="109">
        <v>12.5</v>
      </c>
      <c r="F116" s="15">
        <v>11.17</v>
      </c>
      <c r="G116" s="15">
        <v>12.9</v>
      </c>
      <c r="H116" s="110">
        <v>202</v>
      </c>
      <c r="I116" s="159">
        <v>292</v>
      </c>
      <c r="J116" s="103"/>
      <c r="HQ116" s="87"/>
      <c r="HR116" s="87"/>
      <c r="HS116" s="87"/>
      <c r="HT116" s="87"/>
      <c r="HU116" s="87"/>
      <c r="HV116" s="87"/>
      <c r="HW116" s="87"/>
      <c r="HX116" s="87"/>
      <c r="HY116" s="87"/>
    </row>
    <row r="117" spans="1:10" ht="15.75" customHeight="1">
      <c r="A117" s="266" t="s">
        <v>20</v>
      </c>
      <c r="B117" s="266"/>
      <c r="C117" s="266"/>
      <c r="D117" s="56">
        <v>40</v>
      </c>
      <c r="E117" s="111">
        <v>3.16</v>
      </c>
      <c r="F117" s="21">
        <v>0.4</v>
      </c>
      <c r="G117" s="21">
        <v>19.32</v>
      </c>
      <c r="H117" s="112">
        <v>94</v>
      </c>
      <c r="I117" s="160" t="s">
        <v>21</v>
      </c>
      <c r="J117" s="9"/>
    </row>
    <row r="118" spans="1:233" s="18" customFormat="1" ht="16.5" customHeight="1">
      <c r="A118" s="266" t="s">
        <v>28</v>
      </c>
      <c r="B118" s="266"/>
      <c r="C118" s="266"/>
      <c r="D118" s="113" t="s">
        <v>29</v>
      </c>
      <c r="E118" s="114">
        <v>0.12</v>
      </c>
      <c r="F118" s="55">
        <v>0.02</v>
      </c>
      <c r="G118" s="55">
        <v>10.2</v>
      </c>
      <c r="H118" s="112">
        <v>41</v>
      </c>
      <c r="I118" s="160">
        <v>393</v>
      </c>
      <c r="J118" s="103"/>
      <c r="HQ118" s="1"/>
      <c r="HR118" s="1"/>
      <c r="HS118" s="1"/>
      <c r="HT118" s="1"/>
      <c r="HU118" s="1"/>
      <c r="HV118" s="1"/>
      <c r="HW118" s="1"/>
      <c r="HX118" s="1"/>
      <c r="HY118" s="1"/>
    </row>
    <row r="119" spans="1:10" ht="16.5" customHeight="1" thickBot="1">
      <c r="A119" s="267" t="s">
        <v>45</v>
      </c>
      <c r="B119" s="267"/>
      <c r="C119" s="267"/>
      <c r="D119" s="240">
        <v>50</v>
      </c>
      <c r="E119" s="241">
        <f>6.7/100*50</f>
        <v>3.35</v>
      </c>
      <c r="F119" s="152">
        <f>7.55/100*50</f>
        <v>3.775</v>
      </c>
      <c r="G119" s="153">
        <f>72.06/100*50</f>
        <v>36.03</v>
      </c>
      <c r="H119" s="242">
        <f>383/100*50</f>
        <v>191.5</v>
      </c>
      <c r="I119" s="243" t="s">
        <v>21</v>
      </c>
      <c r="J119" s="9"/>
    </row>
    <row r="120" spans="1:242" ht="16.5" customHeight="1" thickBot="1">
      <c r="A120" s="309" t="s">
        <v>15</v>
      </c>
      <c r="B120" s="310"/>
      <c r="C120" s="310"/>
      <c r="D120" s="193">
        <f>D116+D117+D119+187</f>
        <v>427</v>
      </c>
      <c r="E120" s="194">
        <f>SUM(E116:E119)</f>
        <v>19.13</v>
      </c>
      <c r="F120" s="171">
        <f>SUM(F116:F119)</f>
        <v>15.365</v>
      </c>
      <c r="G120" s="171">
        <f>SUM(G116:G119)</f>
        <v>78.45</v>
      </c>
      <c r="H120" s="191">
        <f>SUM(H116:H119)</f>
        <v>528.5</v>
      </c>
      <c r="I120" s="172"/>
      <c r="J120" s="9"/>
      <c r="HZ120" s="18"/>
      <c r="IA120" s="18"/>
      <c r="IB120" s="18"/>
      <c r="IC120" s="18"/>
      <c r="ID120" s="18"/>
      <c r="IE120" s="18"/>
      <c r="IF120" s="18"/>
      <c r="IG120" s="18"/>
      <c r="IH120" s="18"/>
    </row>
    <row r="121" spans="1:242" ht="16.5" customHeight="1">
      <c r="A121" s="147"/>
      <c r="B121" s="147"/>
      <c r="C121" s="147"/>
      <c r="D121" s="148"/>
      <c r="E121" s="149"/>
      <c r="F121" s="149"/>
      <c r="G121" s="149"/>
      <c r="H121" s="149"/>
      <c r="I121" s="149"/>
      <c r="J121" s="9"/>
      <c r="HZ121" s="18"/>
      <c r="IA121" s="18"/>
      <c r="IB121" s="18"/>
      <c r="IC121" s="18"/>
      <c r="ID121" s="18"/>
      <c r="IE121" s="18"/>
      <c r="IF121" s="18"/>
      <c r="IG121" s="18"/>
      <c r="IH121" s="18"/>
    </row>
    <row r="122" spans="1:10" ht="15.75" customHeight="1">
      <c r="A122" s="317" t="s">
        <v>71</v>
      </c>
      <c r="B122" s="317"/>
      <c r="C122" s="317"/>
      <c r="D122" s="148"/>
      <c r="E122" s="239"/>
      <c r="F122" s="239"/>
      <c r="G122" s="239"/>
      <c r="H122" s="239"/>
      <c r="I122" s="239"/>
      <c r="J122" s="9"/>
    </row>
    <row r="123" spans="1:10" ht="16.5" customHeight="1" thickBot="1">
      <c r="A123" s="317" t="s">
        <v>1</v>
      </c>
      <c r="B123" s="317"/>
      <c r="C123" s="317"/>
      <c r="D123" s="238"/>
      <c r="E123" s="239"/>
      <c r="F123" s="239"/>
      <c r="G123" s="239"/>
      <c r="H123" s="239"/>
      <c r="I123" s="239"/>
      <c r="J123" s="9"/>
    </row>
    <row r="124" spans="1:10" ht="16.5" customHeight="1" thickBot="1">
      <c r="A124" s="324" t="s">
        <v>72</v>
      </c>
      <c r="B124" s="325"/>
      <c r="C124" s="325"/>
      <c r="D124" s="325"/>
      <c r="E124" s="325"/>
      <c r="F124" s="325"/>
      <c r="G124" s="325"/>
      <c r="H124" s="325"/>
      <c r="I124" s="326"/>
      <c r="J124" s="9"/>
    </row>
    <row r="125" spans="1:10" ht="20.25" customHeight="1" thickBot="1">
      <c r="A125" s="330" t="s">
        <v>3</v>
      </c>
      <c r="B125" s="330" t="s">
        <v>3</v>
      </c>
      <c r="C125" s="330"/>
      <c r="D125" s="315" t="s">
        <v>4</v>
      </c>
      <c r="E125" s="293" t="s">
        <v>5</v>
      </c>
      <c r="F125" s="293"/>
      <c r="G125" s="293"/>
      <c r="H125" s="316" t="s">
        <v>6</v>
      </c>
      <c r="I125" s="315" t="s">
        <v>7</v>
      </c>
      <c r="J125" s="9"/>
    </row>
    <row r="126" spans="1:10" ht="18.75" customHeight="1" thickBot="1">
      <c r="A126" s="290"/>
      <c r="B126" s="290"/>
      <c r="C126" s="290"/>
      <c r="D126" s="271"/>
      <c r="E126" s="50" t="s">
        <v>8</v>
      </c>
      <c r="F126" s="51" t="s">
        <v>9</v>
      </c>
      <c r="G126" s="51" t="s">
        <v>10</v>
      </c>
      <c r="H126" s="277"/>
      <c r="I126" s="271"/>
      <c r="J126" s="9"/>
    </row>
    <row r="127" spans="1:10" ht="16.5" customHeight="1">
      <c r="A127" s="285" t="s">
        <v>11</v>
      </c>
      <c r="B127" s="285"/>
      <c r="C127" s="285"/>
      <c r="D127" s="285"/>
      <c r="E127" s="285"/>
      <c r="F127" s="285"/>
      <c r="G127" s="285"/>
      <c r="H127" s="285"/>
      <c r="I127" s="285"/>
      <c r="J127" s="9"/>
    </row>
    <row r="128" spans="1:10" ht="15.75" customHeight="1">
      <c r="A128" s="298" t="s">
        <v>43</v>
      </c>
      <c r="B128" s="298"/>
      <c r="C128" s="298"/>
      <c r="D128" s="13">
        <v>60</v>
      </c>
      <c r="E128" s="76">
        <v>1.0242</v>
      </c>
      <c r="F128" s="77">
        <v>3.0024</v>
      </c>
      <c r="G128" s="77">
        <v>5.0748</v>
      </c>
      <c r="H128" s="78">
        <v>51.42</v>
      </c>
      <c r="I128" s="13">
        <v>45</v>
      </c>
      <c r="J128" s="9"/>
    </row>
    <row r="129" spans="1:10" ht="15.75" customHeight="1">
      <c r="A129" s="266" t="s">
        <v>44</v>
      </c>
      <c r="B129" s="266"/>
      <c r="C129" s="266"/>
      <c r="D129" s="19">
        <v>180</v>
      </c>
      <c r="E129" s="20">
        <v>15.204</v>
      </c>
      <c r="F129" s="79">
        <v>8.88</v>
      </c>
      <c r="G129" s="21">
        <v>32.808</v>
      </c>
      <c r="H129" s="22">
        <v>272.4</v>
      </c>
      <c r="I129" s="23">
        <v>291</v>
      </c>
      <c r="J129" s="9"/>
    </row>
    <row r="130" spans="1:10" ht="15.75" customHeight="1">
      <c r="A130" s="266" t="s">
        <v>20</v>
      </c>
      <c r="B130" s="266"/>
      <c r="C130" s="266"/>
      <c r="D130" s="19">
        <v>40</v>
      </c>
      <c r="E130" s="20">
        <v>3.16</v>
      </c>
      <c r="F130" s="21">
        <v>0.4</v>
      </c>
      <c r="G130" s="21">
        <v>19.32</v>
      </c>
      <c r="H130" s="41">
        <v>94</v>
      </c>
      <c r="I130" s="23" t="s">
        <v>21</v>
      </c>
      <c r="J130" s="9"/>
    </row>
    <row r="131" spans="1:248" ht="15.75" customHeight="1">
      <c r="A131" s="283" t="s">
        <v>28</v>
      </c>
      <c r="B131" s="283"/>
      <c r="C131" s="283"/>
      <c r="D131" s="57" t="s">
        <v>29</v>
      </c>
      <c r="E131" s="54">
        <v>0.12</v>
      </c>
      <c r="F131" s="55">
        <v>0.02</v>
      </c>
      <c r="G131" s="55">
        <v>10.2</v>
      </c>
      <c r="H131" s="41">
        <v>41</v>
      </c>
      <c r="I131" s="23">
        <v>393</v>
      </c>
      <c r="J131" s="9"/>
      <c r="II131" s="18"/>
      <c r="IJ131" s="18"/>
      <c r="IK131" s="18"/>
      <c r="IL131" s="18"/>
      <c r="IM131" s="18"/>
      <c r="IN131" s="18"/>
    </row>
    <row r="132" spans="1:10" ht="16.5" customHeight="1" thickBot="1">
      <c r="A132" s="267" t="s">
        <v>45</v>
      </c>
      <c r="B132" s="267"/>
      <c r="C132" s="267"/>
      <c r="D132" s="63">
        <v>50</v>
      </c>
      <c r="E132" s="151">
        <f>6.7/100*50</f>
        <v>3.35</v>
      </c>
      <c r="F132" s="152">
        <f>7.55/100*50</f>
        <v>3.775</v>
      </c>
      <c r="G132" s="153">
        <f>72.06/100*50</f>
        <v>36.03</v>
      </c>
      <c r="H132" s="154">
        <f>383/100*50</f>
        <v>191.5</v>
      </c>
      <c r="I132" s="162" t="s">
        <v>21</v>
      </c>
      <c r="J132" s="9"/>
    </row>
    <row r="133" spans="1:10" ht="16.5" customHeight="1" thickBot="1">
      <c r="A133" s="309" t="s">
        <v>15</v>
      </c>
      <c r="B133" s="310"/>
      <c r="C133" s="310"/>
      <c r="D133" s="193">
        <f>D128+D129+D132+187+D130</f>
        <v>517</v>
      </c>
      <c r="E133" s="194">
        <f>SUM(E128:E132)</f>
        <v>22.858200000000004</v>
      </c>
      <c r="F133" s="171">
        <f>SUM(F128:F132)</f>
        <v>16.0774</v>
      </c>
      <c r="G133" s="171">
        <f>SUM(G128:G132)</f>
        <v>103.4328</v>
      </c>
      <c r="H133" s="191">
        <f>SUM(H128:H132)</f>
        <v>650.3199999999999</v>
      </c>
      <c r="I133" s="172"/>
      <c r="J133" s="9"/>
    </row>
    <row r="134" spans="1:10" ht="16.5" customHeight="1">
      <c r="A134" s="147"/>
      <c r="B134" s="147"/>
      <c r="C134" s="147"/>
      <c r="D134" s="148"/>
      <c r="E134" s="149"/>
      <c r="F134" s="149"/>
      <c r="G134" s="149"/>
      <c r="H134" s="149"/>
      <c r="I134" s="149"/>
      <c r="J134" s="9"/>
    </row>
    <row r="135" spans="1:10" ht="15.75" customHeight="1">
      <c r="A135" s="317" t="s">
        <v>71</v>
      </c>
      <c r="B135" s="317"/>
      <c r="C135" s="317"/>
      <c r="D135" s="148"/>
      <c r="E135" s="239"/>
      <c r="F135" s="239"/>
      <c r="G135" s="239"/>
      <c r="H135" s="239"/>
      <c r="I135" s="239"/>
      <c r="J135" s="9"/>
    </row>
    <row r="136" spans="1:10" ht="16.5" customHeight="1" thickBot="1">
      <c r="A136" s="317" t="s">
        <v>1</v>
      </c>
      <c r="B136" s="317"/>
      <c r="C136" s="317"/>
      <c r="D136" s="238"/>
      <c r="E136" s="239"/>
      <c r="F136" s="239"/>
      <c r="G136" s="239"/>
      <c r="H136" s="239"/>
      <c r="I136" s="239"/>
      <c r="J136" s="9"/>
    </row>
    <row r="137" spans="1:10" ht="15.75" customHeight="1" thickBot="1">
      <c r="A137" s="311" t="s">
        <v>73</v>
      </c>
      <c r="B137" s="312"/>
      <c r="C137" s="312"/>
      <c r="D137" s="312"/>
      <c r="E137" s="312"/>
      <c r="F137" s="312"/>
      <c r="G137" s="312"/>
      <c r="H137" s="312"/>
      <c r="I137" s="313"/>
      <c r="J137" s="9"/>
    </row>
    <row r="138" spans="1:10" ht="24.75" customHeight="1" thickBot="1">
      <c r="A138" s="330" t="s">
        <v>3</v>
      </c>
      <c r="B138" s="330"/>
      <c r="C138" s="330"/>
      <c r="D138" s="315" t="s">
        <v>4</v>
      </c>
      <c r="E138" s="293" t="s">
        <v>5</v>
      </c>
      <c r="F138" s="293"/>
      <c r="G138" s="293"/>
      <c r="H138" s="316" t="s">
        <v>6</v>
      </c>
      <c r="I138" s="315" t="s">
        <v>7</v>
      </c>
      <c r="J138" s="9"/>
    </row>
    <row r="139" spans="1:10" ht="18.75" customHeight="1" thickBot="1">
      <c r="A139" s="290"/>
      <c r="B139" s="290"/>
      <c r="C139" s="290"/>
      <c r="D139" s="271"/>
      <c r="E139" s="50" t="s">
        <v>8</v>
      </c>
      <c r="F139" s="51" t="s">
        <v>9</v>
      </c>
      <c r="G139" s="51" t="s">
        <v>10</v>
      </c>
      <c r="H139" s="277"/>
      <c r="I139" s="271"/>
      <c r="J139" s="9"/>
    </row>
    <row r="140" spans="1:10" ht="15.75" customHeight="1">
      <c r="A140" s="271" t="s">
        <v>11</v>
      </c>
      <c r="B140" s="271"/>
      <c r="C140" s="271"/>
      <c r="D140" s="271"/>
      <c r="E140" s="271"/>
      <c r="F140" s="271"/>
      <c r="G140" s="271"/>
      <c r="H140" s="271"/>
      <c r="I140" s="271"/>
      <c r="J140" s="9"/>
    </row>
    <row r="141" spans="1:10" ht="16.5" customHeight="1">
      <c r="A141" s="280" t="s">
        <v>12</v>
      </c>
      <c r="B141" s="280"/>
      <c r="C141" s="280"/>
      <c r="D141" s="13">
        <v>120</v>
      </c>
      <c r="E141" s="14">
        <f>10.23/70*120</f>
        <v>17.537142857142857</v>
      </c>
      <c r="F141" s="15">
        <f>7.74/70*120</f>
        <v>13.268571428571429</v>
      </c>
      <c r="G141" s="15">
        <v>47.6</v>
      </c>
      <c r="H141" s="16">
        <f>189/70*120</f>
        <v>324</v>
      </c>
      <c r="I141" s="17">
        <v>223</v>
      </c>
      <c r="J141" s="9"/>
    </row>
    <row r="142" spans="1:10" ht="16.5" customHeight="1">
      <c r="A142" s="266" t="s">
        <v>13</v>
      </c>
      <c r="B142" s="266"/>
      <c r="C142" s="266"/>
      <c r="D142" s="19">
        <v>120</v>
      </c>
      <c r="E142" s="20">
        <v>0.48</v>
      </c>
      <c r="F142" s="21">
        <v>0.48</v>
      </c>
      <c r="G142" s="21">
        <v>11.76</v>
      </c>
      <c r="H142" s="22">
        <v>56.4</v>
      </c>
      <c r="I142" s="23">
        <v>338</v>
      </c>
      <c r="J142" s="9"/>
    </row>
    <row r="143" spans="1:242" s="18" customFormat="1" ht="15.75" customHeight="1" thickBot="1">
      <c r="A143" s="267" t="s">
        <v>14</v>
      </c>
      <c r="B143" s="267"/>
      <c r="C143" s="267"/>
      <c r="D143" s="63">
        <v>180</v>
      </c>
      <c r="E143" s="64">
        <v>0.06</v>
      </c>
      <c r="F143" s="65">
        <v>0.02</v>
      </c>
      <c r="G143" s="65">
        <v>9.99</v>
      </c>
      <c r="H143" s="66">
        <v>40</v>
      </c>
      <c r="I143" s="137">
        <v>392</v>
      </c>
      <c r="J143" s="103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</row>
    <row r="144" spans="1:10" ht="15.75" customHeight="1" thickBot="1">
      <c r="A144" s="309" t="s">
        <v>15</v>
      </c>
      <c r="B144" s="310"/>
      <c r="C144" s="310"/>
      <c r="D144" s="190">
        <f>SUM(D141:D143)</f>
        <v>420</v>
      </c>
      <c r="E144" s="171">
        <f>SUM(E141:E143)</f>
        <v>18.077142857142857</v>
      </c>
      <c r="F144" s="171">
        <f>SUM(F141:F143)</f>
        <v>13.768571428571429</v>
      </c>
      <c r="G144" s="171">
        <f>SUM(G141:G143)</f>
        <v>69.35</v>
      </c>
      <c r="H144" s="171">
        <f>SUM(H141:H143)</f>
        <v>420.4</v>
      </c>
      <c r="I144" s="199"/>
      <c r="J144" s="9"/>
    </row>
    <row r="145" spans="1:10" ht="15.75" customHeight="1">
      <c r="A145" s="147"/>
      <c r="B145" s="147"/>
      <c r="C145" s="147"/>
      <c r="D145" s="148"/>
      <c r="E145" s="149"/>
      <c r="F145" s="149"/>
      <c r="G145" s="149"/>
      <c r="H145" s="149"/>
      <c r="I145" s="149"/>
      <c r="J145" s="9"/>
    </row>
    <row r="146" spans="1:10" ht="15.75" customHeight="1">
      <c r="A146" s="317" t="s">
        <v>71</v>
      </c>
      <c r="B146" s="317"/>
      <c r="C146" s="317"/>
      <c r="D146" s="148"/>
      <c r="E146" s="239"/>
      <c r="F146" s="239"/>
      <c r="G146" s="239"/>
      <c r="H146" s="239"/>
      <c r="I146" s="239"/>
      <c r="J146" s="9"/>
    </row>
    <row r="147" spans="1:10" ht="16.5" customHeight="1" thickBot="1">
      <c r="A147" s="317" t="s">
        <v>1</v>
      </c>
      <c r="B147" s="317"/>
      <c r="C147" s="317"/>
      <c r="D147" s="238"/>
      <c r="E147" s="239"/>
      <c r="F147" s="239"/>
      <c r="G147" s="239"/>
      <c r="H147" s="239"/>
      <c r="I147" s="239"/>
      <c r="J147" s="9"/>
    </row>
    <row r="148" spans="1:10" ht="18" customHeight="1" thickBot="1">
      <c r="A148" s="311" t="s">
        <v>75</v>
      </c>
      <c r="B148" s="312"/>
      <c r="C148" s="312"/>
      <c r="D148" s="312"/>
      <c r="E148" s="312"/>
      <c r="F148" s="312"/>
      <c r="G148" s="312"/>
      <c r="H148" s="312"/>
      <c r="I148" s="313"/>
      <c r="J148" s="9"/>
    </row>
    <row r="149" spans="1:10" ht="21.75" customHeight="1" thickBot="1">
      <c r="A149" s="330" t="s">
        <v>3</v>
      </c>
      <c r="B149" s="330"/>
      <c r="C149" s="330"/>
      <c r="D149" s="315" t="s">
        <v>4</v>
      </c>
      <c r="E149" s="293" t="s">
        <v>5</v>
      </c>
      <c r="F149" s="293"/>
      <c r="G149" s="293"/>
      <c r="H149" s="316" t="s">
        <v>6</v>
      </c>
      <c r="I149" s="315" t="s">
        <v>7</v>
      </c>
      <c r="J149" s="9"/>
    </row>
    <row r="150" spans="1:10" ht="18.75" customHeight="1" thickBot="1">
      <c r="A150" s="290"/>
      <c r="B150" s="290"/>
      <c r="C150" s="290"/>
      <c r="D150" s="271"/>
      <c r="E150" s="50" t="s">
        <v>8</v>
      </c>
      <c r="F150" s="51" t="s">
        <v>9</v>
      </c>
      <c r="G150" s="51" t="s">
        <v>10</v>
      </c>
      <c r="H150" s="277"/>
      <c r="I150" s="271"/>
      <c r="J150" s="9"/>
    </row>
    <row r="151" spans="1:242" ht="16.5" customHeight="1">
      <c r="A151" s="279" t="s">
        <v>11</v>
      </c>
      <c r="B151" s="279"/>
      <c r="C151" s="279"/>
      <c r="D151" s="279"/>
      <c r="E151" s="279"/>
      <c r="F151" s="279"/>
      <c r="G151" s="279"/>
      <c r="H151" s="279"/>
      <c r="I151" s="279"/>
      <c r="J151" s="9"/>
      <c r="HZ151" s="18"/>
      <c r="IA151" s="18"/>
      <c r="IB151" s="18"/>
      <c r="IC151" s="18"/>
      <c r="ID151" s="18"/>
      <c r="IE151" s="18"/>
      <c r="IF151" s="18"/>
      <c r="IG151" s="18"/>
      <c r="IH151" s="18"/>
    </row>
    <row r="152" spans="1:242" ht="15" customHeight="1">
      <c r="A152" s="280" t="s">
        <v>51</v>
      </c>
      <c r="B152" s="280"/>
      <c r="C152" s="280"/>
      <c r="D152" s="13">
        <v>155</v>
      </c>
      <c r="E152" s="76">
        <v>2.61285714285714</v>
      </c>
      <c r="F152" s="77">
        <v>16.2233333333333</v>
      </c>
      <c r="G152" s="77">
        <v>12.6952380952381</v>
      </c>
      <c r="H152" s="92">
        <v>209.619047619048</v>
      </c>
      <c r="I152" s="13">
        <v>143</v>
      </c>
      <c r="J152" s="9"/>
      <c r="HZ152" s="18"/>
      <c r="IA152" s="18"/>
      <c r="IB152" s="18"/>
      <c r="IC152" s="18"/>
      <c r="ID152" s="18"/>
      <c r="IE152" s="18"/>
      <c r="IF152" s="18"/>
      <c r="IG152" s="18"/>
      <c r="IH152" s="18"/>
    </row>
    <row r="153" spans="1:248" ht="15.75" customHeight="1">
      <c r="A153" s="266" t="s">
        <v>76</v>
      </c>
      <c r="B153" s="266"/>
      <c r="C153" s="266"/>
      <c r="D153" s="19">
        <v>90</v>
      </c>
      <c r="E153" s="20">
        <v>9.3825</v>
      </c>
      <c r="F153" s="21">
        <v>11.08125</v>
      </c>
      <c r="G153" s="21">
        <v>11.26125</v>
      </c>
      <c r="H153" s="36">
        <v>182.25</v>
      </c>
      <c r="I153" s="19">
        <v>294</v>
      </c>
      <c r="J153" s="9"/>
      <c r="II153" s="18"/>
      <c r="IJ153" s="18"/>
      <c r="IK153" s="18"/>
      <c r="IL153" s="18"/>
      <c r="IM153" s="18"/>
      <c r="IN153" s="18"/>
    </row>
    <row r="154" spans="1:10" ht="15.75" customHeight="1">
      <c r="A154" s="266" t="s">
        <v>20</v>
      </c>
      <c r="B154" s="266"/>
      <c r="C154" s="266"/>
      <c r="D154" s="19">
        <v>40</v>
      </c>
      <c r="E154" s="20">
        <v>2.37</v>
      </c>
      <c r="F154" s="21">
        <v>0.30000000000000004</v>
      </c>
      <c r="G154" s="21">
        <v>14.49</v>
      </c>
      <c r="H154" s="41">
        <v>70.5</v>
      </c>
      <c r="I154" s="23" t="s">
        <v>21</v>
      </c>
      <c r="J154" s="9"/>
    </row>
    <row r="155" spans="1:248" s="18" customFormat="1" ht="15.75" customHeight="1" thickBot="1">
      <c r="A155" s="267" t="s">
        <v>14</v>
      </c>
      <c r="B155" s="267"/>
      <c r="C155" s="267"/>
      <c r="D155" s="63">
        <v>180</v>
      </c>
      <c r="E155" s="64">
        <v>0.06</v>
      </c>
      <c r="F155" s="65">
        <v>0.02</v>
      </c>
      <c r="G155" s="65">
        <v>9.99</v>
      </c>
      <c r="H155" s="66">
        <v>40</v>
      </c>
      <c r="I155" s="137">
        <v>392</v>
      </c>
      <c r="J155" s="103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</row>
    <row r="156" spans="1:242" ht="17.25" customHeight="1" thickBot="1">
      <c r="A156" s="322" t="s">
        <v>15</v>
      </c>
      <c r="B156" s="323"/>
      <c r="C156" s="323"/>
      <c r="D156" s="193">
        <f>SUM(D152:D155)</f>
        <v>465</v>
      </c>
      <c r="E156" s="194">
        <f>SUM(E152:E155)</f>
        <v>14.42535714285714</v>
      </c>
      <c r="F156" s="197">
        <f>SUM(F152:F155)</f>
        <v>27.6245833333333</v>
      </c>
      <c r="G156" s="197">
        <f>SUM(G152:G155)</f>
        <v>48.436488095238104</v>
      </c>
      <c r="H156" s="224">
        <f>SUM(H152:H155)</f>
        <v>502.369047619048</v>
      </c>
      <c r="I156" s="172"/>
      <c r="J156" s="9"/>
      <c r="HZ156" s="18"/>
      <c r="IA156" s="18"/>
      <c r="IB156" s="18"/>
      <c r="IC156" s="18"/>
      <c r="ID156" s="18"/>
      <c r="IE156" s="18"/>
      <c r="IF156" s="18"/>
      <c r="IG156" s="18"/>
      <c r="IH156" s="18"/>
    </row>
    <row r="157" spans="1:242" ht="17.25" customHeight="1">
      <c r="A157" s="147"/>
      <c r="B157" s="147"/>
      <c r="C157" s="147"/>
      <c r="D157" s="148"/>
      <c r="E157" s="149"/>
      <c r="F157" s="149"/>
      <c r="G157" s="149"/>
      <c r="H157" s="149"/>
      <c r="I157" s="149"/>
      <c r="J157" s="9"/>
      <c r="HZ157" s="18"/>
      <c r="IA157" s="18"/>
      <c r="IB157" s="18"/>
      <c r="IC157" s="18"/>
      <c r="ID157" s="18"/>
      <c r="IE157" s="18"/>
      <c r="IF157" s="18"/>
      <c r="IG157" s="18"/>
      <c r="IH157" s="18"/>
    </row>
    <row r="158" spans="1:10" ht="16.5" customHeight="1">
      <c r="A158" s="317" t="s">
        <v>71</v>
      </c>
      <c r="B158" s="317"/>
      <c r="C158" s="317"/>
      <c r="D158" s="148"/>
      <c r="E158" s="239"/>
      <c r="F158" s="239"/>
      <c r="G158" s="239"/>
      <c r="H158" s="239"/>
      <c r="I158" s="239"/>
      <c r="J158" s="9"/>
    </row>
    <row r="159" spans="1:10" ht="16.5" customHeight="1" thickBot="1">
      <c r="A159" s="317" t="s">
        <v>1</v>
      </c>
      <c r="B159" s="317"/>
      <c r="C159" s="317"/>
      <c r="D159" s="238"/>
      <c r="E159" s="239"/>
      <c r="F159" s="239"/>
      <c r="G159" s="239"/>
      <c r="H159" s="239"/>
      <c r="I159" s="239"/>
      <c r="J159" s="9"/>
    </row>
    <row r="160" spans="1:10" ht="17.25" customHeight="1" thickBot="1">
      <c r="A160" s="311" t="s">
        <v>78</v>
      </c>
      <c r="B160" s="312"/>
      <c r="C160" s="312"/>
      <c r="D160" s="312"/>
      <c r="E160" s="312"/>
      <c r="F160" s="312"/>
      <c r="G160" s="312"/>
      <c r="H160" s="312"/>
      <c r="I160" s="313"/>
      <c r="J160" s="9"/>
    </row>
    <row r="161" spans="1:10" ht="21" customHeight="1" thickBot="1">
      <c r="A161" s="292" t="s">
        <v>3</v>
      </c>
      <c r="B161" s="292"/>
      <c r="C161" s="292"/>
      <c r="D161" s="315" t="s">
        <v>4</v>
      </c>
      <c r="E161" s="293" t="s">
        <v>5</v>
      </c>
      <c r="F161" s="293"/>
      <c r="G161" s="293"/>
      <c r="H161" s="294" t="s">
        <v>6</v>
      </c>
      <c r="I161" s="315" t="s">
        <v>7</v>
      </c>
      <c r="J161" s="9"/>
    </row>
    <row r="162" spans="1:10" ht="20.25" customHeight="1" thickBot="1">
      <c r="A162" s="292"/>
      <c r="B162" s="292"/>
      <c r="C162" s="292"/>
      <c r="D162" s="271"/>
      <c r="E162" s="10" t="s">
        <v>8</v>
      </c>
      <c r="F162" s="11" t="s">
        <v>9</v>
      </c>
      <c r="G162" s="11" t="s">
        <v>10</v>
      </c>
      <c r="H162" s="294"/>
      <c r="I162" s="271"/>
      <c r="J162" s="9"/>
    </row>
    <row r="163" spans="1:10" ht="15.75" customHeight="1">
      <c r="A163" s="281" t="s">
        <v>11</v>
      </c>
      <c r="B163" s="281"/>
      <c r="C163" s="281"/>
      <c r="D163" s="281"/>
      <c r="E163" s="281"/>
      <c r="F163" s="281"/>
      <c r="G163" s="281"/>
      <c r="H163" s="281"/>
      <c r="I163" s="281"/>
      <c r="J163" s="9"/>
    </row>
    <row r="164" spans="1:10" ht="16.5" customHeight="1">
      <c r="A164" s="280" t="s">
        <v>36</v>
      </c>
      <c r="B164" s="280"/>
      <c r="C164" s="280"/>
      <c r="D164" s="53">
        <v>210</v>
      </c>
      <c r="E164" s="126">
        <f>5.88642857142857/205*210</f>
        <v>6.0299999999999985</v>
      </c>
      <c r="F164" s="77">
        <f>10.46/205*210</f>
        <v>10.715121951219514</v>
      </c>
      <c r="G164" s="77">
        <f>31.61/205*210</f>
        <v>32.3809756097561</v>
      </c>
      <c r="H164" s="127">
        <f>245.02380952381/205*210</f>
        <v>251.0000000000005</v>
      </c>
      <c r="I164" s="17">
        <v>181</v>
      </c>
      <c r="J164" s="9"/>
    </row>
    <row r="165" spans="1:248" ht="16.5" customHeight="1">
      <c r="A165" s="266" t="s">
        <v>61</v>
      </c>
      <c r="B165" s="266"/>
      <c r="C165" s="266"/>
      <c r="D165" s="56">
        <v>180</v>
      </c>
      <c r="E165" s="114">
        <v>2.78</v>
      </c>
      <c r="F165" s="55">
        <v>0.67</v>
      </c>
      <c r="G165" s="55">
        <v>26</v>
      </c>
      <c r="H165" s="112">
        <v>125.11</v>
      </c>
      <c r="I165" s="23">
        <v>397</v>
      </c>
      <c r="J165" s="9"/>
      <c r="II165" s="18"/>
      <c r="IJ165" s="18"/>
      <c r="IK165" s="18"/>
      <c r="IL165" s="18"/>
      <c r="IM165" s="18"/>
      <c r="IN165" s="18"/>
    </row>
    <row r="166" spans="1:242" ht="16.5" customHeight="1">
      <c r="A166" s="266" t="s">
        <v>20</v>
      </c>
      <c r="B166" s="266"/>
      <c r="C166" s="266"/>
      <c r="D166" s="56">
        <v>40</v>
      </c>
      <c r="E166" s="111">
        <v>3.16</v>
      </c>
      <c r="F166" s="21">
        <v>0.4</v>
      </c>
      <c r="G166" s="21">
        <v>19.32</v>
      </c>
      <c r="H166" s="112">
        <v>94</v>
      </c>
      <c r="I166" s="23" t="s">
        <v>21</v>
      </c>
      <c r="J166" s="9"/>
      <c r="HZ166" s="18"/>
      <c r="IA166" s="18"/>
      <c r="IB166" s="18"/>
      <c r="IC166" s="18"/>
      <c r="ID166" s="18"/>
      <c r="IE166" s="18"/>
      <c r="IF166" s="18"/>
      <c r="IG166" s="18"/>
      <c r="IH166" s="18"/>
    </row>
    <row r="167" spans="1:10" ht="16.5" customHeight="1" thickBot="1">
      <c r="A167" s="267" t="s">
        <v>79</v>
      </c>
      <c r="B167" s="267"/>
      <c r="C167" s="267"/>
      <c r="D167" s="249">
        <v>150</v>
      </c>
      <c r="E167" s="250">
        <f>0.4/100*150</f>
        <v>0.6</v>
      </c>
      <c r="F167" s="251">
        <f>0.4/100*150</f>
        <v>0.6</v>
      </c>
      <c r="G167" s="251">
        <f>9.8/100*150</f>
        <v>14.700000000000001</v>
      </c>
      <c r="H167" s="252">
        <f>47/100*150</f>
        <v>70.5</v>
      </c>
      <c r="I167" s="253">
        <v>338</v>
      </c>
      <c r="J167" s="9"/>
    </row>
    <row r="168" spans="1:10" ht="16.5" customHeight="1" thickBot="1">
      <c r="A168" s="309" t="s">
        <v>15</v>
      </c>
      <c r="B168" s="310"/>
      <c r="C168" s="310"/>
      <c r="D168" s="193">
        <f>SUM(D164:D167)</f>
        <v>580</v>
      </c>
      <c r="E168" s="194">
        <f>SUM(E164:E167)</f>
        <v>12.569999999999999</v>
      </c>
      <c r="F168" s="171">
        <f>SUM(F164:F167)</f>
        <v>12.385121951219514</v>
      </c>
      <c r="G168" s="171">
        <f>SUM(G164:G167)</f>
        <v>92.4009756097561</v>
      </c>
      <c r="H168" s="191">
        <f>SUM(H164:H167)</f>
        <v>540.6100000000006</v>
      </c>
      <c r="I168" s="172"/>
      <c r="J168" s="9"/>
    </row>
    <row r="169" spans="1:10" ht="16.5" customHeight="1">
      <c r="A169" s="147"/>
      <c r="B169" s="147"/>
      <c r="C169" s="147"/>
      <c r="D169" s="148"/>
      <c r="E169" s="149"/>
      <c r="F169" s="149"/>
      <c r="G169" s="149"/>
      <c r="H169" s="149"/>
      <c r="I169" s="149"/>
      <c r="J169" s="9"/>
    </row>
    <row r="170" spans="1:10" s="18" customFormat="1" ht="15.75" customHeight="1">
      <c r="A170" s="317" t="s">
        <v>71</v>
      </c>
      <c r="B170" s="317"/>
      <c r="C170" s="317"/>
      <c r="D170" s="148"/>
      <c r="E170" s="239"/>
      <c r="F170" s="239"/>
      <c r="G170" s="239"/>
      <c r="H170" s="239"/>
      <c r="I170" s="239"/>
      <c r="J170" s="103"/>
    </row>
    <row r="171" spans="1:10" ht="16.5" customHeight="1" thickBot="1">
      <c r="A171" s="317" t="s">
        <v>1</v>
      </c>
      <c r="B171" s="317"/>
      <c r="C171" s="317"/>
      <c r="D171" s="238"/>
      <c r="E171" s="239"/>
      <c r="F171" s="239"/>
      <c r="G171" s="239"/>
      <c r="H171" s="239"/>
      <c r="I171" s="239"/>
      <c r="J171" s="9"/>
    </row>
    <row r="172" spans="1:10" ht="18" customHeight="1" thickBot="1">
      <c r="A172" s="311" t="s">
        <v>81</v>
      </c>
      <c r="B172" s="312"/>
      <c r="C172" s="312"/>
      <c r="D172" s="312"/>
      <c r="E172" s="312"/>
      <c r="F172" s="312"/>
      <c r="G172" s="312"/>
      <c r="H172" s="312"/>
      <c r="I172" s="313"/>
      <c r="J172" s="9"/>
    </row>
    <row r="173" spans="1:10" ht="20.25" customHeight="1" thickBot="1">
      <c r="A173" s="330" t="s">
        <v>3</v>
      </c>
      <c r="B173" s="330"/>
      <c r="C173" s="330"/>
      <c r="D173" s="315" t="s">
        <v>4</v>
      </c>
      <c r="E173" s="293" t="s">
        <v>5</v>
      </c>
      <c r="F173" s="293"/>
      <c r="G173" s="293"/>
      <c r="H173" s="316" t="s">
        <v>6</v>
      </c>
      <c r="I173" s="315" t="s">
        <v>7</v>
      </c>
      <c r="J173" s="9"/>
    </row>
    <row r="174" spans="1:10" ht="20.25" customHeight="1" thickBot="1">
      <c r="A174" s="290"/>
      <c r="B174" s="290"/>
      <c r="C174" s="290"/>
      <c r="D174" s="271"/>
      <c r="E174" s="50" t="s">
        <v>8</v>
      </c>
      <c r="F174" s="51" t="s">
        <v>9</v>
      </c>
      <c r="G174" s="51" t="s">
        <v>10</v>
      </c>
      <c r="H174" s="277"/>
      <c r="I174" s="271"/>
      <c r="J174" s="9"/>
    </row>
    <row r="175" spans="1:10" ht="15.75" customHeight="1">
      <c r="A175" s="271" t="s">
        <v>11</v>
      </c>
      <c r="B175" s="271"/>
      <c r="C175" s="271"/>
      <c r="D175" s="271"/>
      <c r="E175" s="271"/>
      <c r="F175" s="271"/>
      <c r="G175" s="271"/>
      <c r="H175" s="271"/>
      <c r="I175" s="271"/>
      <c r="J175" s="9"/>
    </row>
    <row r="176" spans="1:242" ht="15.75" customHeight="1">
      <c r="A176" s="272" t="s">
        <v>27</v>
      </c>
      <c r="B176" s="272"/>
      <c r="C176" s="272"/>
      <c r="D176" s="13">
        <v>150</v>
      </c>
      <c r="E176" s="84">
        <v>3.2</v>
      </c>
      <c r="F176" s="85">
        <v>9.46</v>
      </c>
      <c r="G176" s="85">
        <v>18.58</v>
      </c>
      <c r="H176" s="86">
        <v>178.61</v>
      </c>
      <c r="I176" s="13">
        <v>312</v>
      </c>
      <c r="J176" s="9"/>
      <c r="HZ176" s="18"/>
      <c r="IA176" s="18"/>
      <c r="IB176" s="18"/>
      <c r="IC176" s="18"/>
      <c r="ID176" s="18"/>
      <c r="IE176" s="18"/>
      <c r="IF176" s="18"/>
      <c r="IG176" s="18"/>
      <c r="IH176" s="18"/>
    </row>
    <row r="177" spans="1:242" ht="15.75" customHeight="1">
      <c r="A177" s="266" t="s">
        <v>26</v>
      </c>
      <c r="B177" s="266"/>
      <c r="C177" s="266"/>
      <c r="D177" s="19">
        <v>90</v>
      </c>
      <c r="E177" s="54">
        <v>9.75</v>
      </c>
      <c r="F177" s="55">
        <v>4.95</v>
      </c>
      <c r="G177" s="55">
        <v>3.8</v>
      </c>
      <c r="H177" s="41">
        <v>105</v>
      </c>
      <c r="I177" s="19">
        <v>229</v>
      </c>
      <c r="J177" s="9"/>
      <c r="HZ177" s="18"/>
      <c r="IA177" s="18"/>
      <c r="IB177" s="18"/>
      <c r="IC177" s="18"/>
      <c r="ID177" s="18"/>
      <c r="IE177" s="18"/>
      <c r="IF177" s="18"/>
      <c r="IG177" s="18"/>
      <c r="IH177" s="18"/>
    </row>
    <row r="178" spans="1:10" ht="15.75" customHeight="1">
      <c r="A178" s="266" t="s">
        <v>43</v>
      </c>
      <c r="B178" s="266"/>
      <c r="C178" s="266"/>
      <c r="D178" s="19">
        <v>60</v>
      </c>
      <c r="E178" s="20">
        <v>1.0242</v>
      </c>
      <c r="F178" s="21">
        <v>3.0024</v>
      </c>
      <c r="G178" s="21">
        <v>5.0748</v>
      </c>
      <c r="H178" s="36">
        <v>51.42</v>
      </c>
      <c r="I178" s="19">
        <v>45</v>
      </c>
      <c r="J178" s="9"/>
    </row>
    <row r="179" spans="1:233" s="18" customFormat="1" ht="16.5" customHeight="1">
      <c r="A179" s="266" t="s">
        <v>28</v>
      </c>
      <c r="B179" s="266"/>
      <c r="C179" s="266"/>
      <c r="D179" s="133" t="s">
        <v>29</v>
      </c>
      <c r="E179" s="54">
        <v>0.12</v>
      </c>
      <c r="F179" s="55">
        <v>0.02</v>
      </c>
      <c r="G179" s="55">
        <v>10.2</v>
      </c>
      <c r="H179" s="41">
        <v>41</v>
      </c>
      <c r="I179" s="23">
        <v>393</v>
      </c>
      <c r="J179" s="103"/>
      <c r="HQ179" s="1"/>
      <c r="HR179" s="1"/>
      <c r="HS179" s="1"/>
      <c r="HT179" s="1"/>
      <c r="HU179" s="1"/>
      <c r="HV179" s="1"/>
      <c r="HW179" s="1"/>
      <c r="HX179" s="1"/>
      <c r="HY179" s="1"/>
    </row>
    <row r="180" spans="1:10" s="18" customFormat="1" ht="16.5" customHeight="1" thickBot="1">
      <c r="A180" s="267" t="s">
        <v>20</v>
      </c>
      <c r="B180" s="267"/>
      <c r="C180" s="267"/>
      <c r="D180" s="63">
        <v>40</v>
      </c>
      <c r="E180" s="134">
        <v>3.16</v>
      </c>
      <c r="F180" s="135">
        <v>0.4</v>
      </c>
      <c r="G180" s="135">
        <v>19.32</v>
      </c>
      <c r="H180" s="66">
        <v>94</v>
      </c>
      <c r="I180" s="162" t="s">
        <v>21</v>
      </c>
      <c r="J180" s="103"/>
    </row>
    <row r="181" spans="1:10" ht="15.75" customHeight="1" thickBot="1">
      <c r="A181" s="309" t="s">
        <v>15</v>
      </c>
      <c r="B181" s="310"/>
      <c r="C181" s="310"/>
      <c r="D181" s="170">
        <f>D176+D177+D180+D178+187</f>
        <v>527</v>
      </c>
      <c r="E181" s="171">
        <f>SUM(E176:E180)</f>
        <v>17.254199999999997</v>
      </c>
      <c r="F181" s="171">
        <f>SUM(F176:F180)</f>
        <v>17.8324</v>
      </c>
      <c r="G181" s="171">
        <f>SUM(G176:G180)</f>
        <v>56.974799999999995</v>
      </c>
      <c r="H181" s="172">
        <f>SUM(H176:H180)</f>
        <v>470.03000000000003</v>
      </c>
      <c r="I181" s="172"/>
      <c r="J181" s="9"/>
    </row>
    <row r="182" spans="1:10" ht="15.75" customHeight="1">
      <c r="A182" s="147"/>
      <c r="B182" s="147"/>
      <c r="C182" s="147"/>
      <c r="D182" s="148"/>
      <c r="E182" s="149"/>
      <c r="F182" s="149"/>
      <c r="G182" s="149"/>
      <c r="H182" s="149"/>
      <c r="I182" s="149"/>
      <c r="J182" s="9"/>
    </row>
    <row r="183" spans="1:10" ht="15.75" customHeight="1">
      <c r="A183" s="317" t="s">
        <v>83</v>
      </c>
      <c r="B183" s="317"/>
      <c r="C183" s="317"/>
      <c r="D183" s="244"/>
      <c r="E183" s="245"/>
      <c r="F183" s="246"/>
      <c r="G183" s="246"/>
      <c r="H183" s="246"/>
      <c r="I183" s="246"/>
      <c r="J183" s="9"/>
    </row>
    <row r="184" spans="1:10" ht="15.75" customHeight="1" thickBot="1">
      <c r="A184" s="317" t="s">
        <v>1</v>
      </c>
      <c r="B184" s="317"/>
      <c r="C184" s="317"/>
      <c r="D184" s="244"/>
      <c r="E184" s="245"/>
      <c r="F184" s="246"/>
      <c r="G184" s="246"/>
      <c r="H184" s="246"/>
      <c r="I184" s="246"/>
      <c r="J184" s="9"/>
    </row>
    <row r="185" spans="1:10" ht="16.5" customHeight="1" thickBot="1">
      <c r="A185" s="311" t="s">
        <v>84</v>
      </c>
      <c r="B185" s="312"/>
      <c r="C185" s="312"/>
      <c r="D185" s="312"/>
      <c r="E185" s="312"/>
      <c r="F185" s="312"/>
      <c r="G185" s="312"/>
      <c r="H185" s="312"/>
      <c r="I185" s="313"/>
      <c r="J185" s="9"/>
    </row>
    <row r="186" spans="1:10" ht="24.75" customHeight="1" thickBot="1">
      <c r="A186" s="330" t="s">
        <v>3</v>
      </c>
      <c r="B186" s="330"/>
      <c r="C186" s="330"/>
      <c r="D186" s="315" t="s">
        <v>4</v>
      </c>
      <c r="E186" s="293" t="s">
        <v>5</v>
      </c>
      <c r="F186" s="293"/>
      <c r="G186" s="293"/>
      <c r="H186" s="316" t="s">
        <v>6</v>
      </c>
      <c r="I186" s="315" t="s">
        <v>7</v>
      </c>
      <c r="J186" s="9"/>
    </row>
    <row r="187" spans="1:10" ht="17.25" customHeight="1" thickBot="1">
      <c r="A187" s="290"/>
      <c r="B187" s="290"/>
      <c r="C187" s="290"/>
      <c r="D187" s="271"/>
      <c r="E187" s="50" t="s">
        <v>8</v>
      </c>
      <c r="F187" s="51" t="s">
        <v>9</v>
      </c>
      <c r="G187" s="51" t="s">
        <v>10</v>
      </c>
      <c r="H187" s="277"/>
      <c r="I187" s="271"/>
      <c r="J187" s="9"/>
    </row>
    <row r="188" spans="1:10" ht="16.5" customHeight="1">
      <c r="A188" s="287" t="s">
        <v>11</v>
      </c>
      <c r="B188" s="287"/>
      <c r="C188" s="287"/>
      <c r="D188" s="287"/>
      <c r="E188" s="287"/>
      <c r="F188" s="287"/>
      <c r="G188" s="287"/>
      <c r="H188" s="287"/>
      <c r="I188" s="287"/>
      <c r="J188" s="9"/>
    </row>
    <row r="189" spans="1:10" ht="16.5" customHeight="1">
      <c r="A189" s="272" t="s">
        <v>36</v>
      </c>
      <c r="B189" s="272"/>
      <c r="C189" s="272"/>
      <c r="D189" s="13">
        <v>205</v>
      </c>
      <c r="E189" s="136">
        <v>7.25309523809524</v>
      </c>
      <c r="F189" s="70">
        <v>11.4409523809524</v>
      </c>
      <c r="G189" s="70">
        <v>36.1678571428571</v>
      </c>
      <c r="H189" s="71">
        <v>278.214285714286</v>
      </c>
      <c r="I189" s="17">
        <v>182</v>
      </c>
      <c r="J189" s="9"/>
    </row>
    <row r="190" spans="1:10" ht="16.5" customHeight="1">
      <c r="A190" s="266" t="s">
        <v>20</v>
      </c>
      <c r="B190" s="266"/>
      <c r="C190" s="266"/>
      <c r="D190" s="19">
        <v>40</v>
      </c>
      <c r="E190" s="20">
        <v>3.16</v>
      </c>
      <c r="F190" s="21">
        <v>0.4</v>
      </c>
      <c r="G190" s="21">
        <v>19.32</v>
      </c>
      <c r="H190" s="41">
        <v>94</v>
      </c>
      <c r="I190" s="23" t="s">
        <v>21</v>
      </c>
      <c r="J190" s="9"/>
    </row>
    <row r="191" spans="1:248" ht="15.75" customHeight="1">
      <c r="A191" s="266" t="s">
        <v>38</v>
      </c>
      <c r="B191" s="266"/>
      <c r="C191" s="266"/>
      <c r="D191" s="19">
        <v>75</v>
      </c>
      <c r="E191" s="107">
        <v>8.37</v>
      </c>
      <c r="F191" s="79">
        <v>3.84</v>
      </c>
      <c r="G191" s="79">
        <v>29.235</v>
      </c>
      <c r="H191" s="22">
        <v>184.5</v>
      </c>
      <c r="I191" s="23">
        <v>406</v>
      </c>
      <c r="J191" s="9"/>
      <c r="II191" s="18"/>
      <c r="IJ191" s="18"/>
      <c r="IK191" s="18"/>
      <c r="IL191" s="18"/>
      <c r="IM191" s="18"/>
      <c r="IN191" s="18"/>
    </row>
    <row r="192" spans="1:248" ht="16.5" customHeight="1" thickBot="1">
      <c r="A192" s="327" t="s">
        <v>85</v>
      </c>
      <c r="B192" s="327"/>
      <c r="C192" s="327"/>
      <c r="D192" s="63">
        <v>180</v>
      </c>
      <c r="E192" s="64">
        <v>0.51</v>
      </c>
      <c r="F192" s="65">
        <v>0.05</v>
      </c>
      <c r="G192" s="65">
        <v>23</v>
      </c>
      <c r="H192" s="66">
        <v>92</v>
      </c>
      <c r="I192" s="137" t="s">
        <v>21</v>
      </c>
      <c r="J192" s="9"/>
      <c r="II192" s="18"/>
      <c r="IJ192" s="18"/>
      <c r="IK192" s="18"/>
      <c r="IL192" s="18"/>
      <c r="IM192" s="18"/>
      <c r="IN192" s="18"/>
    </row>
    <row r="193" spans="1:10" ht="16.5" customHeight="1" thickBot="1">
      <c r="A193" s="328" t="s">
        <v>15</v>
      </c>
      <c r="B193" s="329"/>
      <c r="C193" s="329"/>
      <c r="D193" s="170">
        <f>SUM(D189:D192)</f>
        <v>500</v>
      </c>
      <c r="E193" s="171">
        <f>SUM(E189:E192)</f>
        <v>19.29309523809524</v>
      </c>
      <c r="F193" s="171">
        <f>SUM(F189:F192)</f>
        <v>15.7309523809524</v>
      </c>
      <c r="G193" s="171">
        <f>SUM(G189:G192)</f>
        <v>107.7228571428571</v>
      </c>
      <c r="H193" s="172">
        <f>SUM(H189:H192)</f>
        <v>648.714285714286</v>
      </c>
      <c r="I193" s="172"/>
      <c r="J193" s="9"/>
    </row>
    <row r="194" spans="1:10" ht="16.5" customHeight="1">
      <c r="A194" s="148"/>
      <c r="B194" s="148"/>
      <c r="C194" s="148"/>
      <c r="D194" s="148"/>
      <c r="E194" s="149"/>
      <c r="F194" s="149"/>
      <c r="G194" s="149"/>
      <c r="H194" s="149"/>
      <c r="I194" s="149"/>
      <c r="J194" s="9"/>
    </row>
    <row r="195" spans="1:10" ht="15.75" customHeight="1">
      <c r="A195" s="317" t="s">
        <v>83</v>
      </c>
      <c r="B195" s="317"/>
      <c r="C195" s="317"/>
      <c r="D195" s="244"/>
      <c r="E195" s="239"/>
      <c r="F195" s="239"/>
      <c r="G195" s="239"/>
      <c r="H195" s="239"/>
      <c r="I195" s="239"/>
      <c r="J195" s="9"/>
    </row>
    <row r="196" spans="1:10" ht="15.75" customHeight="1" thickBot="1">
      <c r="A196" s="317" t="s">
        <v>1</v>
      </c>
      <c r="B196" s="317"/>
      <c r="C196" s="317"/>
      <c r="D196" s="244"/>
      <c r="E196" s="239"/>
      <c r="F196" s="239"/>
      <c r="G196" s="239"/>
      <c r="H196" s="239"/>
      <c r="I196" s="239"/>
      <c r="J196" s="9"/>
    </row>
    <row r="197" spans="1:10" ht="16.5" customHeight="1" thickBot="1">
      <c r="A197" s="324" t="s">
        <v>88</v>
      </c>
      <c r="B197" s="325"/>
      <c r="C197" s="325"/>
      <c r="D197" s="325"/>
      <c r="E197" s="325"/>
      <c r="F197" s="325"/>
      <c r="G197" s="325"/>
      <c r="H197" s="325"/>
      <c r="I197" s="326"/>
      <c r="J197" s="9"/>
    </row>
    <row r="198" spans="1:10" ht="14.25" customHeight="1" thickBot="1">
      <c r="A198" s="314" t="s">
        <v>3</v>
      </c>
      <c r="B198" s="314"/>
      <c r="C198" s="314"/>
      <c r="D198" s="315" t="s">
        <v>4</v>
      </c>
      <c r="E198" s="293" t="s">
        <v>5</v>
      </c>
      <c r="F198" s="293"/>
      <c r="G198" s="293"/>
      <c r="H198" s="316" t="s">
        <v>6</v>
      </c>
      <c r="I198" s="315" t="s">
        <v>7</v>
      </c>
      <c r="J198" s="9"/>
    </row>
    <row r="199" spans="1:10" ht="23.25" customHeight="1" thickBot="1">
      <c r="A199" s="275"/>
      <c r="B199" s="275"/>
      <c r="C199" s="275"/>
      <c r="D199" s="271"/>
      <c r="E199" s="50" t="s">
        <v>8</v>
      </c>
      <c r="F199" s="51" t="s">
        <v>9</v>
      </c>
      <c r="G199" s="51" t="s">
        <v>10</v>
      </c>
      <c r="H199" s="277"/>
      <c r="I199" s="271"/>
      <c r="J199" s="9"/>
    </row>
    <row r="200" spans="1:10" ht="16.5" customHeight="1">
      <c r="A200" s="285" t="s">
        <v>11</v>
      </c>
      <c r="B200" s="285"/>
      <c r="C200" s="285"/>
      <c r="D200" s="285"/>
      <c r="E200" s="285"/>
      <c r="F200" s="285"/>
      <c r="G200" s="285"/>
      <c r="H200" s="285"/>
      <c r="I200" s="285"/>
      <c r="J200" s="9"/>
    </row>
    <row r="201" spans="1:10" ht="15.75" customHeight="1">
      <c r="A201" s="286" t="s">
        <v>58</v>
      </c>
      <c r="B201" s="286"/>
      <c r="C201" s="286"/>
      <c r="D201" s="13">
        <v>116</v>
      </c>
      <c r="E201" s="76">
        <f>5.39/50*116</f>
        <v>12.5048</v>
      </c>
      <c r="F201" s="77">
        <f>9.6/50*116</f>
        <v>22.272000000000002</v>
      </c>
      <c r="G201" s="77">
        <f>1.02/50*116</f>
        <v>2.3664</v>
      </c>
      <c r="H201" s="92">
        <f>112/50*116</f>
        <v>259.84000000000003</v>
      </c>
      <c r="I201" s="17">
        <v>210</v>
      </c>
      <c r="J201" s="9"/>
    </row>
    <row r="202" spans="1:248" ht="15.75" customHeight="1">
      <c r="A202" s="283" t="s">
        <v>57</v>
      </c>
      <c r="B202" s="283"/>
      <c r="C202" s="283"/>
      <c r="D202" s="19">
        <v>50</v>
      </c>
      <c r="E202" s="54">
        <f>0.72/60*50</f>
        <v>0.6</v>
      </c>
      <c r="F202" s="55">
        <f>2.83/60*50</f>
        <v>2.3583333333333334</v>
      </c>
      <c r="G202" s="55">
        <f>4.63/60*50</f>
        <v>3.858333333333333</v>
      </c>
      <c r="H202" s="41">
        <f>46.8/60*50</f>
        <v>38.99999999999999</v>
      </c>
      <c r="I202" s="19" t="s">
        <v>21</v>
      </c>
      <c r="J202" s="9"/>
      <c r="II202" s="18"/>
      <c r="IJ202" s="18"/>
      <c r="IK202" s="18"/>
      <c r="IL202" s="18"/>
      <c r="IM202" s="18"/>
      <c r="IN202" s="18"/>
    </row>
    <row r="203" spans="1:10" ht="16.5" customHeight="1">
      <c r="A203" s="266" t="s">
        <v>20</v>
      </c>
      <c r="B203" s="266"/>
      <c r="C203" s="266"/>
      <c r="D203" s="19">
        <v>40</v>
      </c>
      <c r="E203" s="20">
        <v>3.16</v>
      </c>
      <c r="F203" s="21">
        <v>0.4</v>
      </c>
      <c r="G203" s="21">
        <v>19.32</v>
      </c>
      <c r="H203" s="41">
        <v>94</v>
      </c>
      <c r="I203" s="23" t="s">
        <v>21</v>
      </c>
      <c r="J203" s="9"/>
    </row>
    <row r="204" spans="1:248" s="18" customFormat="1" ht="15.75" customHeight="1">
      <c r="A204" s="267" t="s">
        <v>14</v>
      </c>
      <c r="B204" s="267"/>
      <c r="C204" s="267"/>
      <c r="D204" s="63">
        <v>180</v>
      </c>
      <c r="E204" s="64">
        <v>0.06</v>
      </c>
      <c r="F204" s="65">
        <v>0.02</v>
      </c>
      <c r="G204" s="65">
        <v>9.99</v>
      </c>
      <c r="H204" s="66">
        <v>40</v>
      </c>
      <c r="I204" s="137">
        <v>392</v>
      </c>
      <c r="J204" s="163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</row>
    <row r="205" spans="1:248" ht="15.75" customHeight="1" thickBot="1">
      <c r="A205" s="267" t="s">
        <v>38</v>
      </c>
      <c r="B205" s="267"/>
      <c r="C205" s="267"/>
      <c r="D205" s="63">
        <v>75</v>
      </c>
      <c r="E205" s="225">
        <v>8.37</v>
      </c>
      <c r="F205" s="226">
        <v>3.84</v>
      </c>
      <c r="G205" s="226">
        <v>29.235</v>
      </c>
      <c r="H205" s="158">
        <v>184.5</v>
      </c>
      <c r="I205" s="137">
        <v>406</v>
      </c>
      <c r="J205" s="9"/>
      <c r="II205" s="18"/>
      <c r="IJ205" s="18"/>
      <c r="IK205" s="18"/>
      <c r="IL205" s="18"/>
      <c r="IM205" s="18"/>
      <c r="IN205" s="18"/>
    </row>
    <row r="206" spans="1:10" ht="16.5" customHeight="1" thickBot="1">
      <c r="A206" s="309" t="s">
        <v>15</v>
      </c>
      <c r="B206" s="310"/>
      <c r="C206" s="310"/>
      <c r="D206" s="190">
        <f>SUM(D201:D205)</f>
        <v>461</v>
      </c>
      <c r="E206" s="171">
        <f>SUM(E201:E205)</f>
        <v>24.6948</v>
      </c>
      <c r="F206" s="171">
        <f>SUM(F201:F205)</f>
        <v>28.890333333333334</v>
      </c>
      <c r="G206" s="171">
        <f>SUM(G201:G205)</f>
        <v>64.76973333333333</v>
      </c>
      <c r="H206" s="171">
        <f>SUM(H201:H205)</f>
        <v>617.34</v>
      </c>
      <c r="I206" s="199"/>
      <c r="J206" s="9"/>
    </row>
    <row r="207" spans="1:10" ht="16.5" customHeight="1">
      <c r="A207" s="147"/>
      <c r="B207" s="147"/>
      <c r="C207" s="147"/>
      <c r="D207" s="148"/>
      <c r="E207" s="149"/>
      <c r="F207" s="149"/>
      <c r="G207" s="149"/>
      <c r="H207" s="149"/>
      <c r="I207" s="149"/>
      <c r="J207" s="9"/>
    </row>
    <row r="208" spans="1:10" ht="15.75" customHeight="1">
      <c r="A208" s="317" t="s">
        <v>83</v>
      </c>
      <c r="B208" s="317"/>
      <c r="C208" s="317"/>
      <c r="D208" s="244"/>
      <c r="E208" s="239"/>
      <c r="F208" s="239"/>
      <c r="G208" s="239"/>
      <c r="H208" s="239"/>
      <c r="I208" s="239"/>
      <c r="J208" s="9"/>
    </row>
    <row r="209" spans="1:10" ht="16.5" customHeight="1" thickBot="1">
      <c r="A209" s="317" t="s">
        <v>1</v>
      </c>
      <c r="B209" s="317"/>
      <c r="C209" s="317"/>
      <c r="D209" s="244"/>
      <c r="E209" s="239"/>
      <c r="F209" s="239"/>
      <c r="G209" s="239"/>
      <c r="H209" s="239"/>
      <c r="I209" s="239"/>
      <c r="J209" s="9"/>
    </row>
    <row r="210" spans="1:10" ht="16.5" customHeight="1" thickBot="1">
      <c r="A210" s="311" t="s">
        <v>90</v>
      </c>
      <c r="B210" s="312"/>
      <c r="C210" s="312"/>
      <c r="D210" s="312"/>
      <c r="E210" s="312"/>
      <c r="F210" s="312"/>
      <c r="G210" s="312"/>
      <c r="H210" s="312"/>
      <c r="I210" s="313"/>
      <c r="J210" s="9"/>
    </row>
    <row r="211" spans="1:10" ht="18.75" customHeight="1" thickBot="1">
      <c r="A211" s="314" t="s">
        <v>3</v>
      </c>
      <c r="B211" s="314"/>
      <c r="C211" s="314"/>
      <c r="D211" s="315" t="s">
        <v>4</v>
      </c>
      <c r="E211" s="293" t="s">
        <v>5</v>
      </c>
      <c r="F211" s="293"/>
      <c r="G211" s="293"/>
      <c r="H211" s="316" t="s">
        <v>6</v>
      </c>
      <c r="I211" s="315" t="s">
        <v>7</v>
      </c>
      <c r="J211" s="9"/>
    </row>
    <row r="212" spans="1:10" ht="18.75" customHeight="1" thickBot="1">
      <c r="A212" s="275"/>
      <c r="B212" s="275"/>
      <c r="C212" s="275"/>
      <c r="D212" s="271"/>
      <c r="E212" s="50" t="s">
        <v>8</v>
      </c>
      <c r="F212" s="51" t="s">
        <v>9</v>
      </c>
      <c r="G212" s="51" t="s">
        <v>10</v>
      </c>
      <c r="H212" s="277"/>
      <c r="I212" s="271"/>
      <c r="J212" s="9"/>
    </row>
    <row r="213" spans="1:10" ht="16.5" customHeight="1">
      <c r="A213" s="281" t="s">
        <v>11</v>
      </c>
      <c r="B213" s="281"/>
      <c r="C213" s="281"/>
      <c r="D213" s="281"/>
      <c r="E213" s="281"/>
      <c r="F213" s="281"/>
      <c r="G213" s="281"/>
      <c r="H213" s="281"/>
      <c r="I213" s="281"/>
      <c r="J213" s="9"/>
    </row>
    <row r="214" spans="1:10" ht="15" customHeight="1">
      <c r="A214" s="280" t="s">
        <v>27</v>
      </c>
      <c r="B214" s="280"/>
      <c r="C214" s="280"/>
      <c r="D214" s="13">
        <v>150</v>
      </c>
      <c r="E214" s="14">
        <v>3.2</v>
      </c>
      <c r="F214" s="15">
        <v>9.46</v>
      </c>
      <c r="G214" s="15">
        <v>18.58</v>
      </c>
      <c r="H214" s="16">
        <v>178.61</v>
      </c>
      <c r="I214" s="13">
        <v>312</v>
      </c>
      <c r="J214" s="9"/>
    </row>
    <row r="215" spans="1:248" ht="16.5" customHeight="1">
      <c r="A215" s="283" t="s">
        <v>64</v>
      </c>
      <c r="B215" s="283"/>
      <c r="C215" s="283"/>
      <c r="D215" s="88">
        <v>60</v>
      </c>
      <c r="E215" s="89">
        <f>16.47/1000*60</f>
        <v>0.9882</v>
      </c>
      <c r="F215" s="90">
        <f>41.22/1000*60</f>
        <v>2.4732</v>
      </c>
      <c r="G215" s="90">
        <f>72.94/1000*60</f>
        <v>4.376399999999999</v>
      </c>
      <c r="H215" s="91">
        <f>729/1000*60</f>
        <v>43.74</v>
      </c>
      <c r="I215" s="95">
        <v>53</v>
      </c>
      <c r="J215" s="9"/>
      <c r="II215" s="18"/>
      <c r="IJ215" s="18"/>
      <c r="IK215" s="18"/>
      <c r="IL215" s="18"/>
      <c r="IM215" s="18"/>
      <c r="IN215" s="18"/>
    </row>
    <row r="216" spans="1:10" s="18" customFormat="1" ht="15.75" customHeight="1">
      <c r="A216" s="266" t="s">
        <v>91</v>
      </c>
      <c r="B216" s="266"/>
      <c r="C216" s="266"/>
      <c r="D216" s="19">
        <v>90</v>
      </c>
      <c r="E216" s="20">
        <v>7.43625</v>
      </c>
      <c r="F216" s="21">
        <v>7.245</v>
      </c>
      <c r="G216" s="21">
        <v>10.58625</v>
      </c>
      <c r="H216" s="22">
        <v>137.25</v>
      </c>
      <c r="I216" s="23">
        <v>239</v>
      </c>
      <c r="J216" s="103"/>
    </row>
    <row r="217" spans="1:233" s="18" customFormat="1" ht="16.5" customHeight="1">
      <c r="A217" s="266" t="s">
        <v>28</v>
      </c>
      <c r="B217" s="266"/>
      <c r="C217" s="266"/>
      <c r="D217" s="133" t="s">
        <v>29</v>
      </c>
      <c r="E217" s="54">
        <v>0.12</v>
      </c>
      <c r="F217" s="55">
        <v>0.02</v>
      </c>
      <c r="G217" s="55">
        <v>10.2</v>
      </c>
      <c r="H217" s="41">
        <v>41</v>
      </c>
      <c r="I217" s="23">
        <v>393</v>
      </c>
      <c r="J217" s="103"/>
      <c r="HQ217" s="1"/>
      <c r="HR217" s="1"/>
      <c r="HS217" s="1"/>
      <c r="HT217" s="1"/>
      <c r="HU217" s="1"/>
      <c r="HV217" s="1"/>
      <c r="HW217" s="1"/>
      <c r="HX217" s="1"/>
      <c r="HY217" s="1"/>
    </row>
    <row r="218" spans="1:242" ht="16.5" customHeight="1" thickBot="1">
      <c r="A218" s="267" t="s">
        <v>20</v>
      </c>
      <c r="B218" s="267"/>
      <c r="C218" s="267"/>
      <c r="D218" s="63">
        <v>50</v>
      </c>
      <c r="E218" s="134">
        <v>3.95</v>
      </c>
      <c r="F218" s="135">
        <v>0.5</v>
      </c>
      <c r="G218" s="135">
        <v>24.15</v>
      </c>
      <c r="H218" s="66">
        <v>117.5</v>
      </c>
      <c r="I218" s="137" t="s">
        <v>21</v>
      </c>
      <c r="J218" s="9"/>
      <c r="HZ218" s="18"/>
      <c r="IA218" s="18"/>
      <c r="IB218" s="18"/>
      <c r="IC218" s="18"/>
      <c r="ID218" s="18"/>
      <c r="IE218" s="18"/>
      <c r="IF218" s="18"/>
      <c r="IG218" s="18"/>
      <c r="IH218" s="18"/>
    </row>
    <row r="219" spans="1:242" ht="16.5" customHeight="1" thickBot="1">
      <c r="A219" s="322" t="s">
        <v>15</v>
      </c>
      <c r="B219" s="323"/>
      <c r="C219" s="323"/>
      <c r="D219" s="193">
        <f>D214+D215+D216+D218+187</f>
        <v>537</v>
      </c>
      <c r="E219" s="194">
        <f>SUM(E214:E218)</f>
        <v>15.69445</v>
      </c>
      <c r="F219" s="197">
        <f>SUM(F214:F218)</f>
        <v>19.6982</v>
      </c>
      <c r="G219" s="197">
        <f>SUM(G214:G218)</f>
        <v>67.89265</v>
      </c>
      <c r="H219" s="224">
        <f>SUM(H214:H218)</f>
        <v>518.1</v>
      </c>
      <c r="I219" s="172"/>
      <c r="J219" s="9"/>
      <c r="HZ219" s="18"/>
      <c r="IA219" s="18"/>
      <c r="IB219" s="18"/>
      <c r="IC219" s="18"/>
      <c r="ID219" s="18"/>
      <c r="IE219" s="18"/>
      <c r="IF219" s="18"/>
      <c r="IG219" s="18"/>
      <c r="IH219" s="18"/>
    </row>
    <row r="220" spans="1:242" ht="16.5" customHeight="1">
      <c r="A220" s="147"/>
      <c r="B220" s="147"/>
      <c r="C220" s="147"/>
      <c r="D220" s="148"/>
      <c r="E220" s="149"/>
      <c r="F220" s="149"/>
      <c r="G220" s="149"/>
      <c r="H220" s="149"/>
      <c r="I220" s="149"/>
      <c r="J220" s="9"/>
      <c r="HZ220" s="18"/>
      <c r="IA220" s="18"/>
      <c r="IB220" s="18"/>
      <c r="IC220" s="18"/>
      <c r="ID220" s="18"/>
      <c r="IE220" s="18"/>
      <c r="IF220" s="18"/>
      <c r="IG220" s="18"/>
      <c r="IH220" s="18"/>
    </row>
    <row r="221" spans="1:10" ht="15.75" customHeight="1">
      <c r="A221" s="317" t="s">
        <v>83</v>
      </c>
      <c r="B221" s="317"/>
      <c r="C221" s="317"/>
      <c r="D221" s="244"/>
      <c r="E221" s="239"/>
      <c r="F221" s="239"/>
      <c r="G221" s="239"/>
      <c r="H221" s="239"/>
      <c r="I221" s="239"/>
      <c r="J221" s="9"/>
    </row>
    <row r="222" spans="1:10" ht="16.5" customHeight="1" thickBot="1">
      <c r="A222" s="317" t="s">
        <v>1</v>
      </c>
      <c r="B222" s="317"/>
      <c r="C222" s="317"/>
      <c r="D222" s="244"/>
      <c r="E222" s="239"/>
      <c r="F222" s="239"/>
      <c r="G222" s="239"/>
      <c r="H222" s="239"/>
      <c r="I222" s="239"/>
      <c r="J222" s="9"/>
    </row>
    <row r="223" spans="1:10" ht="17.25" customHeight="1" thickBot="1">
      <c r="A223" s="311" t="s">
        <v>92</v>
      </c>
      <c r="B223" s="312"/>
      <c r="C223" s="312"/>
      <c r="D223" s="312"/>
      <c r="E223" s="312"/>
      <c r="F223" s="312"/>
      <c r="G223" s="312"/>
      <c r="H223" s="312"/>
      <c r="I223" s="313"/>
      <c r="J223" s="9"/>
    </row>
    <row r="224" spans="1:10" ht="18.75" customHeight="1" thickBot="1">
      <c r="A224" s="314" t="s">
        <v>3</v>
      </c>
      <c r="B224" s="314"/>
      <c r="C224" s="314"/>
      <c r="D224" s="315" t="s">
        <v>4</v>
      </c>
      <c r="E224" s="293" t="s">
        <v>5</v>
      </c>
      <c r="F224" s="293"/>
      <c r="G224" s="293"/>
      <c r="H224" s="316" t="s">
        <v>6</v>
      </c>
      <c r="I224" s="315" t="s">
        <v>7</v>
      </c>
      <c r="J224" s="9"/>
    </row>
    <row r="225" spans="1:242" ht="19.5" customHeight="1" thickBot="1">
      <c r="A225" s="275"/>
      <c r="B225" s="275"/>
      <c r="C225" s="275"/>
      <c r="D225" s="271"/>
      <c r="E225" s="50" t="s">
        <v>8</v>
      </c>
      <c r="F225" s="51" t="s">
        <v>9</v>
      </c>
      <c r="G225" s="51" t="s">
        <v>10</v>
      </c>
      <c r="H225" s="277"/>
      <c r="I225" s="271"/>
      <c r="J225" s="9"/>
      <c r="HZ225" s="18"/>
      <c r="IA225" s="18"/>
      <c r="IB225" s="18"/>
      <c r="IC225" s="18"/>
      <c r="ID225" s="18"/>
      <c r="IE225" s="18"/>
      <c r="IF225" s="18"/>
      <c r="IG225" s="18"/>
      <c r="IH225" s="18"/>
    </row>
    <row r="226" spans="1:242" ht="15.75" customHeight="1">
      <c r="A226" s="281" t="s">
        <v>11</v>
      </c>
      <c r="B226" s="281"/>
      <c r="C226" s="281"/>
      <c r="D226" s="281"/>
      <c r="E226" s="281"/>
      <c r="F226" s="281"/>
      <c r="G226" s="281"/>
      <c r="H226" s="281"/>
      <c r="I226" s="281"/>
      <c r="J226" s="9"/>
      <c r="HZ226" s="18"/>
      <c r="IA226" s="18"/>
      <c r="IB226" s="18"/>
      <c r="IC226" s="18"/>
      <c r="ID226" s="18"/>
      <c r="IE226" s="18"/>
      <c r="IF226" s="18"/>
      <c r="IG226" s="18"/>
      <c r="IH226" s="18"/>
    </row>
    <row r="227" spans="1:10" ht="15" customHeight="1">
      <c r="A227" s="280" t="s">
        <v>18</v>
      </c>
      <c r="B227" s="280"/>
      <c r="C227" s="280"/>
      <c r="D227" s="13">
        <v>150</v>
      </c>
      <c r="E227" s="76">
        <v>8.598</v>
      </c>
      <c r="F227" s="77">
        <v>4.2651</v>
      </c>
      <c r="G227" s="77">
        <v>38.6415</v>
      </c>
      <c r="H227" s="78">
        <v>243.75</v>
      </c>
      <c r="I227" s="17">
        <v>302</v>
      </c>
      <c r="J227" s="9"/>
    </row>
    <row r="228" spans="1:10" ht="15" customHeight="1">
      <c r="A228" s="266" t="s">
        <v>93</v>
      </c>
      <c r="B228" s="266"/>
      <c r="C228" s="266"/>
      <c r="D228" s="19">
        <v>90</v>
      </c>
      <c r="E228" s="89">
        <f>11.73/55*90</f>
        <v>19.194545454545455</v>
      </c>
      <c r="F228" s="90">
        <f>12.91/55*90</f>
        <v>21.125454545454545</v>
      </c>
      <c r="G228" s="90">
        <f>0.25/55*90</f>
        <v>0.40909090909090906</v>
      </c>
      <c r="H228" s="94">
        <f>164/55*90</f>
        <v>268.3636363636364</v>
      </c>
      <c r="I228" s="19">
        <v>288</v>
      </c>
      <c r="J228" s="9"/>
    </row>
    <row r="229" spans="1:248" ht="15.75" customHeight="1">
      <c r="A229" s="266" t="s">
        <v>43</v>
      </c>
      <c r="B229" s="266"/>
      <c r="C229" s="266"/>
      <c r="D229" s="19">
        <v>60</v>
      </c>
      <c r="E229" s="20">
        <f>11.01/1000*60</f>
        <v>0.6606</v>
      </c>
      <c r="F229" s="21">
        <f>61.11/1000*60</f>
        <v>3.6666</v>
      </c>
      <c r="G229" s="21">
        <f>45.67/1000*60</f>
        <v>2.7402</v>
      </c>
      <c r="H229" s="41">
        <f>777/1000*60</f>
        <v>46.620000000000005</v>
      </c>
      <c r="I229" s="23">
        <v>23</v>
      </c>
      <c r="J229" s="156"/>
      <c r="II229" s="18"/>
      <c r="IJ229" s="18"/>
      <c r="IK229" s="18"/>
      <c r="IL229" s="18"/>
      <c r="IM229" s="18"/>
      <c r="IN229" s="18"/>
    </row>
    <row r="230" spans="1:10" s="18" customFormat="1" ht="16.5" customHeight="1" thickBot="1">
      <c r="A230" s="267" t="s">
        <v>20</v>
      </c>
      <c r="B230" s="267"/>
      <c r="C230" s="267"/>
      <c r="D230" s="63">
        <v>40</v>
      </c>
      <c r="E230" s="134">
        <v>3.16</v>
      </c>
      <c r="F230" s="135">
        <v>0.4</v>
      </c>
      <c r="G230" s="135">
        <v>19.32</v>
      </c>
      <c r="H230" s="66">
        <v>94</v>
      </c>
      <c r="I230" s="137" t="s">
        <v>21</v>
      </c>
      <c r="J230" s="103"/>
    </row>
    <row r="231" spans="1:233" s="18" customFormat="1" ht="16.5" customHeight="1" thickBot="1">
      <c r="A231" s="320" t="s">
        <v>14</v>
      </c>
      <c r="B231" s="321"/>
      <c r="C231" s="321"/>
      <c r="D231" s="212">
        <v>180</v>
      </c>
      <c r="E231" s="255">
        <v>0.06</v>
      </c>
      <c r="F231" s="256">
        <v>0.02</v>
      </c>
      <c r="G231" s="256">
        <v>9.99</v>
      </c>
      <c r="H231" s="257">
        <v>40</v>
      </c>
      <c r="I231" s="258">
        <v>392</v>
      </c>
      <c r="J231" s="103"/>
      <c r="HQ231" s="1"/>
      <c r="HR231" s="1"/>
      <c r="HS231" s="1"/>
      <c r="HT231" s="1"/>
      <c r="HU231" s="1"/>
      <c r="HV231" s="1"/>
      <c r="HW231" s="1"/>
      <c r="HX231" s="1"/>
      <c r="HY231" s="1"/>
    </row>
    <row r="232" spans="1:242" ht="16.5" customHeight="1" thickBot="1">
      <c r="A232" s="318" t="s">
        <v>15</v>
      </c>
      <c r="B232" s="319"/>
      <c r="C232" s="319"/>
      <c r="D232" s="259">
        <f>SUM(D227:D231)</f>
        <v>520</v>
      </c>
      <c r="E232" s="234">
        <f>SUM(E227:E231)</f>
        <v>31.673145454545452</v>
      </c>
      <c r="F232" s="234">
        <f>SUM(F227:F231)</f>
        <v>29.477154545454543</v>
      </c>
      <c r="G232" s="234">
        <f>SUM(G227:G231)</f>
        <v>71.1007909090909</v>
      </c>
      <c r="H232" s="234">
        <f>SUM(H227:H231)</f>
        <v>692.7336363636364</v>
      </c>
      <c r="I232" s="260"/>
      <c r="J232" s="9"/>
      <c r="HZ232" s="18"/>
      <c r="IA232" s="18"/>
      <c r="IB232" s="18"/>
      <c r="IC232" s="18"/>
      <c r="ID232" s="18"/>
      <c r="IE232" s="18"/>
      <c r="IF232" s="18"/>
      <c r="IG232" s="18"/>
      <c r="IH232" s="18"/>
    </row>
    <row r="233" spans="1:242" ht="16.5" customHeight="1">
      <c r="A233" s="147"/>
      <c r="B233" s="147"/>
      <c r="C233" s="147"/>
      <c r="D233" s="173"/>
      <c r="E233" s="149"/>
      <c r="F233" s="149"/>
      <c r="G233" s="149"/>
      <c r="H233" s="149"/>
      <c r="I233" s="149"/>
      <c r="J233" s="9"/>
      <c r="HZ233" s="18"/>
      <c r="IA233" s="18"/>
      <c r="IB233" s="18"/>
      <c r="IC233" s="18"/>
      <c r="ID233" s="18"/>
      <c r="IE233" s="18"/>
      <c r="IF233" s="18"/>
      <c r="IG233" s="18"/>
      <c r="IH233" s="18"/>
    </row>
    <row r="234" spans="1:10" ht="15.75" customHeight="1">
      <c r="A234" s="317" t="s">
        <v>83</v>
      </c>
      <c r="B234" s="317"/>
      <c r="C234" s="317"/>
      <c r="D234" s="244"/>
      <c r="E234" s="239"/>
      <c r="F234" s="239"/>
      <c r="G234" s="239"/>
      <c r="H234" s="239"/>
      <c r="I234" s="239"/>
      <c r="J234" s="9"/>
    </row>
    <row r="235" spans="1:10" ht="16.5" customHeight="1" thickBot="1">
      <c r="A235" s="317" t="s">
        <v>1</v>
      </c>
      <c r="B235" s="317"/>
      <c r="C235" s="317"/>
      <c r="D235" s="244"/>
      <c r="E235" s="239"/>
      <c r="F235" s="239"/>
      <c r="G235" s="239"/>
      <c r="H235" s="239"/>
      <c r="I235" s="239"/>
      <c r="J235" s="9"/>
    </row>
    <row r="236" spans="1:10" ht="16.5" customHeight="1" thickBot="1">
      <c r="A236" s="311" t="s">
        <v>96</v>
      </c>
      <c r="B236" s="312"/>
      <c r="C236" s="312"/>
      <c r="D236" s="312"/>
      <c r="E236" s="312"/>
      <c r="F236" s="312"/>
      <c r="G236" s="312"/>
      <c r="H236" s="312"/>
      <c r="I236" s="313"/>
      <c r="J236" s="9"/>
    </row>
    <row r="237" spans="1:9" ht="21" customHeight="1" thickBot="1">
      <c r="A237" s="314" t="s">
        <v>3</v>
      </c>
      <c r="B237" s="314"/>
      <c r="C237" s="314"/>
      <c r="D237" s="315" t="s">
        <v>4</v>
      </c>
      <c r="E237" s="293" t="s">
        <v>5</v>
      </c>
      <c r="F237" s="293"/>
      <c r="G237" s="293"/>
      <c r="H237" s="316" t="s">
        <v>6</v>
      </c>
      <c r="I237" s="315" t="s">
        <v>7</v>
      </c>
    </row>
    <row r="238" spans="1:9" ht="21" customHeight="1" thickBot="1">
      <c r="A238" s="275"/>
      <c r="B238" s="275"/>
      <c r="C238" s="275"/>
      <c r="D238" s="271"/>
      <c r="E238" s="50" t="s">
        <v>8</v>
      </c>
      <c r="F238" s="51" t="s">
        <v>9</v>
      </c>
      <c r="G238" s="51" t="s">
        <v>10</v>
      </c>
      <c r="H238" s="277"/>
      <c r="I238" s="271"/>
    </row>
    <row r="239" spans="1:9" ht="18.75" customHeight="1">
      <c r="A239" s="281" t="s">
        <v>11</v>
      </c>
      <c r="B239" s="281"/>
      <c r="C239" s="281"/>
      <c r="D239" s="281"/>
      <c r="E239" s="281"/>
      <c r="F239" s="281"/>
      <c r="G239" s="281"/>
      <c r="H239" s="281"/>
      <c r="I239" s="281"/>
    </row>
    <row r="240" spans="1:242" ht="15.75" customHeight="1">
      <c r="A240" s="280" t="s">
        <v>67</v>
      </c>
      <c r="B240" s="280"/>
      <c r="C240" s="280"/>
      <c r="D240" s="53">
        <v>170</v>
      </c>
      <c r="E240" s="174">
        <v>11.5056</v>
      </c>
      <c r="F240" s="175">
        <v>13.532</v>
      </c>
      <c r="G240" s="175">
        <v>28.9952</v>
      </c>
      <c r="H240" s="176">
        <v>284.24</v>
      </c>
      <c r="I240" s="159">
        <v>204</v>
      </c>
      <c r="J240" s="9"/>
      <c r="HZ240" s="18"/>
      <c r="IA240" s="18"/>
      <c r="IB240" s="18"/>
      <c r="IC240" s="18"/>
      <c r="ID240" s="18"/>
      <c r="IE240" s="18"/>
      <c r="IF240" s="18"/>
      <c r="IG240" s="18"/>
      <c r="IH240" s="18"/>
    </row>
    <row r="241" spans="1:10" ht="16.5" customHeight="1">
      <c r="A241" s="266" t="s">
        <v>20</v>
      </c>
      <c r="B241" s="266"/>
      <c r="C241" s="266"/>
      <c r="D241" s="56">
        <v>30</v>
      </c>
      <c r="E241" s="177">
        <v>2.37</v>
      </c>
      <c r="F241" s="21">
        <v>0.30000000000000004</v>
      </c>
      <c r="G241" s="21">
        <v>14.49</v>
      </c>
      <c r="H241" s="178">
        <v>70.5</v>
      </c>
      <c r="I241" s="160" t="s">
        <v>21</v>
      </c>
      <c r="J241" s="9"/>
    </row>
    <row r="242" spans="1:248" ht="15.75" customHeight="1">
      <c r="A242" s="266" t="s">
        <v>37</v>
      </c>
      <c r="B242" s="266"/>
      <c r="C242" s="266"/>
      <c r="D242" s="56">
        <v>180</v>
      </c>
      <c r="E242" s="179">
        <v>2.85</v>
      </c>
      <c r="F242" s="55">
        <v>2.41</v>
      </c>
      <c r="G242" s="55">
        <v>14.36</v>
      </c>
      <c r="H242" s="178">
        <v>91</v>
      </c>
      <c r="I242" s="160">
        <v>395</v>
      </c>
      <c r="J242" s="9"/>
      <c r="II242" s="18"/>
      <c r="IJ242" s="18"/>
      <c r="IK242" s="18"/>
      <c r="IL242" s="18"/>
      <c r="IM242" s="18"/>
      <c r="IN242" s="18"/>
    </row>
    <row r="243" spans="1:10" ht="16.5" customHeight="1" thickBot="1">
      <c r="A243" s="267" t="s">
        <v>79</v>
      </c>
      <c r="B243" s="267"/>
      <c r="C243" s="267"/>
      <c r="D243" s="249">
        <v>150</v>
      </c>
      <c r="E243" s="261">
        <f>0.4/100*150</f>
        <v>0.6</v>
      </c>
      <c r="F243" s="262">
        <f>0.4/100*150</f>
        <v>0.6</v>
      </c>
      <c r="G243" s="262">
        <f>9.8/100*150</f>
        <v>14.700000000000001</v>
      </c>
      <c r="H243" s="263">
        <f>47/100*150</f>
        <v>70.5</v>
      </c>
      <c r="I243" s="264">
        <v>338</v>
      </c>
      <c r="J243" s="9"/>
    </row>
    <row r="244" spans="1:10" ht="17.25" customHeight="1" thickBot="1">
      <c r="A244" s="309" t="s">
        <v>15</v>
      </c>
      <c r="B244" s="310"/>
      <c r="C244" s="310"/>
      <c r="D244" s="190">
        <f>SUM(D240:D243)</f>
        <v>530</v>
      </c>
      <c r="E244" s="171">
        <f>SUM(E240:E243)</f>
        <v>17.3256</v>
      </c>
      <c r="F244" s="171">
        <f>SUM(F240:F243)</f>
        <v>16.842000000000002</v>
      </c>
      <c r="G244" s="171">
        <f>SUM(G240:G243)</f>
        <v>72.5452</v>
      </c>
      <c r="H244" s="171">
        <f>SUM(H240:H243)</f>
        <v>516.24</v>
      </c>
      <c r="I244" s="199"/>
      <c r="J244" s="9"/>
    </row>
    <row r="245" spans="1:10" ht="14.25">
      <c r="A245" s="223"/>
      <c r="B245" s="223"/>
      <c r="C245" s="223"/>
      <c r="D245" s="223"/>
      <c r="E245" s="223"/>
      <c r="F245" s="223"/>
      <c r="G245" s="223"/>
      <c r="H245" s="223"/>
      <c r="I245" s="223"/>
      <c r="J245" s="9"/>
    </row>
  </sheetData>
  <sheetProtection selectLockedCells="1" selectUnlockedCells="1"/>
  <mergeCells count="285">
    <mergeCell ref="A1:C1"/>
    <mergeCell ref="A2:C2"/>
    <mergeCell ref="A3:I3"/>
    <mergeCell ref="A4:C5"/>
    <mergeCell ref="D4:D5"/>
    <mergeCell ref="E4:G4"/>
    <mergeCell ref="H4:H5"/>
    <mergeCell ref="I4:I5"/>
    <mergeCell ref="A6:I6"/>
    <mergeCell ref="A7:C7"/>
    <mergeCell ref="A8:C8"/>
    <mergeCell ref="A9:C9"/>
    <mergeCell ref="A10:C10"/>
    <mergeCell ref="A12:C12"/>
    <mergeCell ref="A13:C13"/>
    <mergeCell ref="A14:I14"/>
    <mergeCell ref="A15:C16"/>
    <mergeCell ref="D15:D16"/>
    <mergeCell ref="E15:G15"/>
    <mergeCell ref="H15:H16"/>
    <mergeCell ref="I15:I16"/>
    <mergeCell ref="A17:I17"/>
    <mergeCell ref="A18:C18"/>
    <mergeCell ref="A19:C19"/>
    <mergeCell ref="A20:C20"/>
    <mergeCell ref="A21:C21"/>
    <mergeCell ref="A22:C22"/>
    <mergeCell ref="A24:C24"/>
    <mergeCell ref="A25:C25"/>
    <mergeCell ref="A26:I26"/>
    <mergeCell ref="A27:C28"/>
    <mergeCell ref="D27:D28"/>
    <mergeCell ref="E27:G27"/>
    <mergeCell ref="H27:H28"/>
    <mergeCell ref="I27:I28"/>
    <mergeCell ref="A29:I29"/>
    <mergeCell ref="A30:C30"/>
    <mergeCell ref="A31:C31"/>
    <mergeCell ref="A32:C32"/>
    <mergeCell ref="A33:C33"/>
    <mergeCell ref="A34:C34"/>
    <mergeCell ref="A36:C36"/>
    <mergeCell ref="A37:C37"/>
    <mergeCell ref="A38:I38"/>
    <mergeCell ref="A39:C40"/>
    <mergeCell ref="D39:D40"/>
    <mergeCell ref="E39:G39"/>
    <mergeCell ref="H39:H40"/>
    <mergeCell ref="I39:I40"/>
    <mergeCell ref="A41:I41"/>
    <mergeCell ref="A42:C42"/>
    <mergeCell ref="A43:C43"/>
    <mergeCell ref="A44:C44"/>
    <mergeCell ref="A45:C45"/>
    <mergeCell ref="A46:C46"/>
    <mergeCell ref="A47:C47"/>
    <mergeCell ref="A49:C49"/>
    <mergeCell ref="A50:C50"/>
    <mergeCell ref="A51:I51"/>
    <mergeCell ref="A52:C53"/>
    <mergeCell ref="D52:D53"/>
    <mergeCell ref="E52:G52"/>
    <mergeCell ref="H52:H53"/>
    <mergeCell ref="I52:I53"/>
    <mergeCell ref="A54:I54"/>
    <mergeCell ref="A55:C55"/>
    <mergeCell ref="A56:C56"/>
    <mergeCell ref="A57:C57"/>
    <mergeCell ref="A58:C58"/>
    <mergeCell ref="A59:C59"/>
    <mergeCell ref="A61:C61"/>
    <mergeCell ref="A62:C62"/>
    <mergeCell ref="A63:I63"/>
    <mergeCell ref="A64:C65"/>
    <mergeCell ref="D64:D65"/>
    <mergeCell ref="E64:G64"/>
    <mergeCell ref="H64:H65"/>
    <mergeCell ref="I64:I65"/>
    <mergeCell ref="A66:I66"/>
    <mergeCell ref="A67:C67"/>
    <mergeCell ref="A68:C68"/>
    <mergeCell ref="A69:C69"/>
    <mergeCell ref="A70:C70"/>
    <mergeCell ref="A71:C71"/>
    <mergeCell ref="A73:C73"/>
    <mergeCell ref="A74:C74"/>
    <mergeCell ref="A75:I75"/>
    <mergeCell ref="A76:C77"/>
    <mergeCell ref="D76:D77"/>
    <mergeCell ref="E76:G76"/>
    <mergeCell ref="H76:H77"/>
    <mergeCell ref="I76:I77"/>
    <mergeCell ref="A78:I78"/>
    <mergeCell ref="A79:C79"/>
    <mergeCell ref="A80:C80"/>
    <mergeCell ref="A81:C81"/>
    <mergeCell ref="A82:C82"/>
    <mergeCell ref="A83:C83"/>
    <mergeCell ref="A85:C85"/>
    <mergeCell ref="A86:C86"/>
    <mergeCell ref="A87:I87"/>
    <mergeCell ref="A88:C89"/>
    <mergeCell ref="D88:D89"/>
    <mergeCell ref="E88:G88"/>
    <mergeCell ref="H88:H89"/>
    <mergeCell ref="I88:I89"/>
    <mergeCell ref="A90:I90"/>
    <mergeCell ref="A91:C91"/>
    <mergeCell ref="A92:C92"/>
    <mergeCell ref="A93:C93"/>
    <mergeCell ref="A94:C94"/>
    <mergeCell ref="A95:C95"/>
    <mergeCell ref="A96:C96"/>
    <mergeCell ref="A98:C98"/>
    <mergeCell ref="A99:C99"/>
    <mergeCell ref="A100:I100"/>
    <mergeCell ref="A101:C102"/>
    <mergeCell ref="D101:D102"/>
    <mergeCell ref="E101:G101"/>
    <mergeCell ref="H101:H102"/>
    <mergeCell ref="I101:I102"/>
    <mergeCell ref="A103:I103"/>
    <mergeCell ref="A104:C104"/>
    <mergeCell ref="A105:C105"/>
    <mergeCell ref="A106:C106"/>
    <mergeCell ref="A107:C107"/>
    <mergeCell ref="A108:C108"/>
    <mergeCell ref="A110:C110"/>
    <mergeCell ref="A111:C111"/>
    <mergeCell ref="A112:I112"/>
    <mergeCell ref="A113:C114"/>
    <mergeCell ref="D113:D114"/>
    <mergeCell ref="E113:G113"/>
    <mergeCell ref="H113:H114"/>
    <mergeCell ref="I113:I114"/>
    <mergeCell ref="A115:I115"/>
    <mergeCell ref="A116:C116"/>
    <mergeCell ref="A117:C117"/>
    <mergeCell ref="A118:C118"/>
    <mergeCell ref="A119:C119"/>
    <mergeCell ref="A120:C120"/>
    <mergeCell ref="A122:C122"/>
    <mergeCell ref="A123:C123"/>
    <mergeCell ref="A124:I124"/>
    <mergeCell ref="A125:C126"/>
    <mergeCell ref="D125:D126"/>
    <mergeCell ref="E125:G125"/>
    <mergeCell ref="H125:H126"/>
    <mergeCell ref="I125:I126"/>
    <mergeCell ref="A127:I127"/>
    <mergeCell ref="A128:C128"/>
    <mergeCell ref="A129:C129"/>
    <mergeCell ref="A130:C130"/>
    <mergeCell ref="A131:C131"/>
    <mergeCell ref="A132:C132"/>
    <mergeCell ref="A133:C133"/>
    <mergeCell ref="A135:C135"/>
    <mergeCell ref="A136:C136"/>
    <mergeCell ref="A137:I137"/>
    <mergeCell ref="A138:C139"/>
    <mergeCell ref="D138:D139"/>
    <mergeCell ref="E138:G138"/>
    <mergeCell ref="H138:H139"/>
    <mergeCell ref="I138:I139"/>
    <mergeCell ref="A140:I140"/>
    <mergeCell ref="A141:C141"/>
    <mergeCell ref="A142:C142"/>
    <mergeCell ref="A143:C143"/>
    <mergeCell ref="A144:C144"/>
    <mergeCell ref="A146:C146"/>
    <mergeCell ref="A147:C147"/>
    <mergeCell ref="A148:I148"/>
    <mergeCell ref="A149:C150"/>
    <mergeCell ref="D149:D150"/>
    <mergeCell ref="E149:G149"/>
    <mergeCell ref="H149:H150"/>
    <mergeCell ref="I149:I150"/>
    <mergeCell ref="A151:I151"/>
    <mergeCell ref="A152:C152"/>
    <mergeCell ref="A153:C153"/>
    <mergeCell ref="A154:C154"/>
    <mergeCell ref="A155:C155"/>
    <mergeCell ref="A156:C156"/>
    <mergeCell ref="A158:C158"/>
    <mergeCell ref="A159:C159"/>
    <mergeCell ref="A160:I160"/>
    <mergeCell ref="A161:C162"/>
    <mergeCell ref="D161:D162"/>
    <mergeCell ref="E161:G161"/>
    <mergeCell ref="H161:H162"/>
    <mergeCell ref="I161:I162"/>
    <mergeCell ref="A163:I163"/>
    <mergeCell ref="A164:C164"/>
    <mergeCell ref="A165:C165"/>
    <mergeCell ref="A166:C166"/>
    <mergeCell ref="A167:C167"/>
    <mergeCell ref="A168:C168"/>
    <mergeCell ref="A170:C170"/>
    <mergeCell ref="A171:C171"/>
    <mergeCell ref="A172:I172"/>
    <mergeCell ref="A173:C174"/>
    <mergeCell ref="D173:D174"/>
    <mergeCell ref="E173:G173"/>
    <mergeCell ref="H173:H174"/>
    <mergeCell ref="I173:I174"/>
    <mergeCell ref="A175:I175"/>
    <mergeCell ref="A176:C176"/>
    <mergeCell ref="A177:C177"/>
    <mergeCell ref="A178:C178"/>
    <mergeCell ref="A179:C179"/>
    <mergeCell ref="A180:C180"/>
    <mergeCell ref="A181:C181"/>
    <mergeCell ref="A183:C183"/>
    <mergeCell ref="A184:C184"/>
    <mergeCell ref="A185:I185"/>
    <mergeCell ref="A186:C187"/>
    <mergeCell ref="D186:D187"/>
    <mergeCell ref="E186:G186"/>
    <mergeCell ref="H186:H187"/>
    <mergeCell ref="I186:I187"/>
    <mergeCell ref="A188:I188"/>
    <mergeCell ref="A189:C189"/>
    <mergeCell ref="A190:C190"/>
    <mergeCell ref="A191:C191"/>
    <mergeCell ref="A192:C192"/>
    <mergeCell ref="A193:C193"/>
    <mergeCell ref="A195:C195"/>
    <mergeCell ref="A196:C196"/>
    <mergeCell ref="A197:I197"/>
    <mergeCell ref="A198:C199"/>
    <mergeCell ref="D198:D199"/>
    <mergeCell ref="E198:G198"/>
    <mergeCell ref="H198:H199"/>
    <mergeCell ref="I198:I199"/>
    <mergeCell ref="A208:C208"/>
    <mergeCell ref="A209:C209"/>
    <mergeCell ref="A206:C206"/>
    <mergeCell ref="A200:I200"/>
    <mergeCell ref="A201:C201"/>
    <mergeCell ref="A202:C202"/>
    <mergeCell ref="A203:C203"/>
    <mergeCell ref="A204:C204"/>
    <mergeCell ref="A205:C205"/>
    <mergeCell ref="A210:I210"/>
    <mergeCell ref="A211:C212"/>
    <mergeCell ref="D211:D212"/>
    <mergeCell ref="E211:G211"/>
    <mergeCell ref="H211:H212"/>
    <mergeCell ref="I211:I212"/>
    <mergeCell ref="A221:C221"/>
    <mergeCell ref="A222:C222"/>
    <mergeCell ref="A219:C219"/>
    <mergeCell ref="A213:I213"/>
    <mergeCell ref="A214:C214"/>
    <mergeCell ref="A215:C215"/>
    <mergeCell ref="A216:C216"/>
    <mergeCell ref="A217:C217"/>
    <mergeCell ref="A218:C218"/>
    <mergeCell ref="A223:I223"/>
    <mergeCell ref="A224:C225"/>
    <mergeCell ref="D224:D225"/>
    <mergeCell ref="E224:G224"/>
    <mergeCell ref="H224:H225"/>
    <mergeCell ref="I224:I225"/>
    <mergeCell ref="A234:C234"/>
    <mergeCell ref="A235:C235"/>
    <mergeCell ref="A232:C232"/>
    <mergeCell ref="A226:I226"/>
    <mergeCell ref="A227:C227"/>
    <mergeCell ref="A228:C228"/>
    <mergeCell ref="A229:C229"/>
    <mergeCell ref="A230:C230"/>
    <mergeCell ref="A231:C231"/>
    <mergeCell ref="A236:I236"/>
    <mergeCell ref="A237:C238"/>
    <mergeCell ref="D237:D238"/>
    <mergeCell ref="E237:G237"/>
    <mergeCell ref="H237:H238"/>
    <mergeCell ref="I237:I238"/>
    <mergeCell ref="A239:I239"/>
    <mergeCell ref="A240:C240"/>
    <mergeCell ref="A241:C241"/>
    <mergeCell ref="A242:C242"/>
    <mergeCell ref="A243:C243"/>
    <mergeCell ref="A244:C244"/>
  </mergeCells>
  <printOptions/>
  <pageMargins left="0.7875" right="0.7875" top="1.0527777777777778" bottom="1.0527777777777778" header="0.7875" footer="0.7875"/>
  <pageSetup horizontalDpi="300" verticalDpi="300" orientation="portrait" paperSize="9" scale="65" r:id="rId1"/>
  <rowBreaks count="4" manualBreakCount="4">
    <brk id="60" max="255" man="1"/>
    <brk id="121" max="255" man="1"/>
    <brk id="182" max="255" man="1"/>
    <brk id="24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275"/>
  <sheetViews>
    <sheetView workbookViewId="0" topLeftCell="A268">
      <selection activeCell="K230" sqref="K230"/>
    </sheetView>
  </sheetViews>
  <sheetFormatPr defaultColWidth="11.00390625" defaultRowHeight="15"/>
  <cols>
    <col min="1" max="1" width="8.57421875" style="1" customWidth="1"/>
    <col min="2" max="2" width="5.421875" style="1" customWidth="1"/>
    <col min="3" max="3" width="41.00390625" style="1" customWidth="1"/>
    <col min="4" max="4" width="10.28125" style="1" customWidth="1"/>
    <col min="5" max="7" width="11.140625" style="1" customWidth="1"/>
    <col min="8" max="8" width="18.57421875" style="1" customWidth="1"/>
    <col min="9" max="9" width="14.140625" style="1" customWidth="1"/>
    <col min="10" max="10" width="8.7109375" style="1" customWidth="1"/>
    <col min="11" max="11" width="19.00390625" style="1" customWidth="1"/>
    <col min="12" max="224" width="8.7109375" style="1" customWidth="1"/>
    <col min="225" max="249" width="11.00390625" style="1" customWidth="1"/>
  </cols>
  <sheetData>
    <row r="1" spans="1:9" ht="15">
      <c r="A1" s="273" t="s">
        <v>0</v>
      </c>
      <c r="B1" s="273"/>
      <c r="C1" s="273"/>
      <c r="D1" s="2"/>
      <c r="E1" s="3"/>
      <c r="F1" s="4"/>
      <c r="G1" s="4"/>
      <c r="H1" s="4"/>
      <c r="I1" s="4"/>
    </row>
    <row r="2" spans="1:9" ht="15">
      <c r="A2" s="274" t="s">
        <v>1</v>
      </c>
      <c r="B2" s="274"/>
      <c r="C2" s="274"/>
      <c r="D2" s="5"/>
      <c r="E2" s="6"/>
      <c r="F2" s="7"/>
      <c r="G2" s="7"/>
      <c r="H2" s="7"/>
      <c r="I2" s="7"/>
    </row>
    <row r="3" spans="1:10" ht="16.5" customHeight="1">
      <c r="A3" s="271" t="s">
        <v>2</v>
      </c>
      <c r="B3" s="271"/>
      <c r="C3" s="271"/>
      <c r="D3" s="271"/>
      <c r="E3" s="271"/>
      <c r="F3" s="271"/>
      <c r="G3" s="271"/>
      <c r="H3" s="271"/>
      <c r="I3" s="271"/>
      <c r="J3" s="9"/>
    </row>
    <row r="4" spans="1:10" ht="34.5" customHeight="1">
      <c r="A4" s="300" t="s">
        <v>3</v>
      </c>
      <c r="B4" s="300"/>
      <c r="C4" s="300"/>
      <c r="D4" s="271" t="s">
        <v>4</v>
      </c>
      <c r="E4" s="293" t="s">
        <v>5</v>
      </c>
      <c r="F4" s="293"/>
      <c r="G4" s="293"/>
      <c r="H4" s="294" t="s">
        <v>6</v>
      </c>
      <c r="I4" s="271" t="s">
        <v>7</v>
      </c>
      <c r="J4" s="9"/>
    </row>
    <row r="5" spans="1:10" ht="17.25" customHeight="1" thickBot="1">
      <c r="A5" s="300"/>
      <c r="B5" s="300"/>
      <c r="C5" s="300"/>
      <c r="D5" s="271"/>
      <c r="E5" s="10" t="s">
        <v>8</v>
      </c>
      <c r="F5" s="11" t="s">
        <v>9</v>
      </c>
      <c r="G5" s="11" t="s">
        <v>10</v>
      </c>
      <c r="H5" s="294"/>
      <c r="I5" s="271"/>
      <c r="J5" s="9"/>
    </row>
    <row r="6" spans="1:10" ht="16.5" customHeight="1" thickBot="1">
      <c r="A6" s="287" t="s">
        <v>16</v>
      </c>
      <c r="B6" s="287"/>
      <c r="C6" s="287"/>
      <c r="D6" s="287"/>
      <c r="E6" s="287"/>
      <c r="F6" s="287"/>
      <c r="G6" s="287"/>
      <c r="H6" s="287"/>
      <c r="I6" s="287"/>
      <c r="J6" s="9"/>
    </row>
    <row r="7" spans="1:248" ht="15.75" customHeight="1">
      <c r="A7" s="280" t="s">
        <v>17</v>
      </c>
      <c r="B7" s="280"/>
      <c r="C7" s="280"/>
      <c r="D7" s="13">
        <v>200</v>
      </c>
      <c r="E7" s="14">
        <v>2.15</v>
      </c>
      <c r="F7" s="15">
        <v>2.27</v>
      </c>
      <c r="G7" s="15">
        <v>13.96</v>
      </c>
      <c r="H7" s="16">
        <v>94.6</v>
      </c>
      <c r="I7" s="17">
        <v>103</v>
      </c>
      <c r="J7" s="9"/>
      <c r="II7" s="18"/>
      <c r="IJ7" s="18"/>
      <c r="IK7" s="18"/>
      <c r="IL7" s="18"/>
      <c r="IM7" s="18"/>
      <c r="IN7" s="18"/>
    </row>
    <row r="8" spans="1:10" ht="15" customHeight="1">
      <c r="A8" s="266" t="s">
        <v>18</v>
      </c>
      <c r="B8" s="266"/>
      <c r="C8" s="266"/>
      <c r="D8" s="19">
        <v>150</v>
      </c>
      <c r="E8" s="20">
        <v>6.315</v>
      </c>
      <c r="F8" s="21">
        <v>3.15315</v>
      </c>
      <c r="G8" s="21">
        <v>38.8515</v>
      </c>
      <c r="H8" s="36">
        <v>221.25</v>
      </c>
      <c r="I8" s="23">
        <v>302</v>
      </c>
      <c r="J8" s="9"/>
    </row>
    <row r="9" spans="1:10" ht="15" customHeight="1">
      <c r="A9" s="266" t="s">
        <v>19</v>
      </c>
      <c r="B9" s="266"/>
      <c r="C9" s="266"/>
      <c r="D9" s="37">
        <v>100</v>
      </c>
      <c r="E9" s="38">
        <v>11.09</v>
      </c>
      <c r="F9" s="39">
        <v>11.26</v>
      </c>
      <c r="G9" s="39">
        <v>3.51</v>
      </c>
      <c r="H9" s="40">
        <v>166</v>
      </c>
      <c r="I9" s="23">
        <v>290</v>
      </c>
      <c r="J9" s="9"/>
    </row>
    <row r="10" spans="1:248" ht="15.75" customHeight="1">
      <c r="A10" s="266" t="s">
        <v>20</v>
      </c>
      <c r="B10" s="266"/>
      <c r="C10" s="266"/>
      <c r="D10" s="19">
        <v>30</v>
      </c>
      <c r="E10" s="20">
        <v>2.37</v>
      </c>
      <c r="F10" s="21">
        <v>0.30000000000000004</v>
      </c>
      <c r="G10" s="21">
        <v>14.49</v>
      </c>
      <c r="H10" s="41">
        <v>70.5</v>
      </c>
      <c r="I10" s="23" t="s">
        <v>21</v>
      </c>
      <c r="J10" s="9"/>
      <c r="II10" s="18"/>
      <c r="IJ10" s="18"/>
      <c r="IK10" s="18"/>
      <c r="IL10" s="18"/>
      <c r="IM10" s="18"/>
      <c r="IN10" s="18"/>
    </row>
    <row r="11" spans="1:248" ht="15.75" customHeight="1">
      <c r="A11" s="266" t="s">
        <v>22</v>
      </c>
      <c r="B11" s="266"/>
      <c r="C11" s="266"/>
      <c r="D11" s="19">
        <v>30</v>
      </c>
      <c r="E11" s="20">
        <v>1.98</v>
      </c>
      <c r="F11" s="21">
        <v>0.36</v>
      </c>
      <c r="G11" s="21">
        <v>10.02</v>
      </c>
      <c r="H11" s="22">
        <v>52.2</v>
      </c>
      <c r="I11" s="23" t="s">
        <v>21</v>
      </c>
      <c r="J11" s="9"/>
      <c r="II11" s="18"/>
      <c r="IJ11" s="18"/>
      <c r="IK11" s="18"/>
      <c r="IL11" s="18"/>
      <c r="IM11" s="18"/>
      <c r="IN11" s="18"/>
    </row>
    <row r="12" spans="1:242" s="18" customFormat="1" ht="15.75" customHeight="1" thickBot="1">
      <c r="A12" s="267" t="s">
        <v>14</v>
      </c>
      <c r="B12" s="267"/>
      <c r="C12" s="267"/>
      <c r="D12" s="63">
        <v>180</v>
      </c>
      <c r="E12" s="64">
        <v>0.06</v>
      </c>
      <c r="F12" s="65">
        <v>0.02</v>
      </c>
      <c r="G12" s="65">
        <v>9.99</v>
      </c>
      <c r="H12" s="66">
        <v>40</v>
      </c>
      <c r="I12" s="137">
        <v>392</v>
      </c>
      <c r="J12" s="103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</row>
    <row r="13" spans="1:249" ht="16.5" customHeight="1" thickBot="1">
      <c r="A13" s="309" t="s">
        <v>23</v>
      </c>
      <c r="B13" s="310"/>
      <c r="C13" s="310"/>
      <c r="D13" s="190">
        <f>SUM(D7:D12)</f>
        <v>690</v>
      </c>
      <c r="E13" s="171">
        <f>SUM(E7:E12)</f>
        <v>23.965</v>
      </c>
      <c r="F13" s="197">
        <f>SUM(F7:F12)</f>
        <v>17.363149999999997</v>
      </c>
      <c r="G13" s="197">
        <f>SUM(G7:G12)</f>
        <v>90.82149999999999</v>
      </c>
      <c r="H13" s="198">
        <f>SUM(H7:H12)</f>
        <v>644.5500000000001</v>
      </c>
      <c r="I13" s="199"/>
      <c r="J13" s="18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9" s="186" customFormat="1" ht="16.5" customHeight="1">
      <c r="A14" s="338"/>
      <c r="B14" s="338"/>
      <c r="C14" s="338"/>
      <c r="D14" s="338"/>
      <c r="E14" s="189"/>
      <c r="F14" s="189"/>
      <c r="G14" s="189"/>
      <c r="H14" s="189"/>
      <c r="I14" s="189"/>
    </row>
    <row r="15" spans="1:249" ht="15">
      <c r="A15" s="335" t="s">
        <v>0</v>
      </c>
      <c r="B15" s="335"/>
      <c r="C15" s="335"/>
      <c r="D15" s="169"/>
      <c r="E15" s="150"/>
      <c r="F15" s="150"/>
      <c r="G15" s="150"/>
      <c r="H15" s="150"/>
      <c r="I15" s="150"/>
      <c r="J15" s="196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</row>
    <row r="16" spans="1:9" ht="15">
      <c r="A16" s="274" t="s">
        <v>1</v>
      </c>
      <c r="B16" s="274"/>
      <c r="C16" s="274"/>
      <c r="D16" s="5"/>
      <c r="E16" s="48"/>
      <c r="F16" s="48"/>
      <c r="G16" s="48"/>
      <c r="H16" s="48"/>
      <c r="I16" s="48"/>
    </row>
    <row r="17" spans="1:10" ht="16.5" customHeight="1">
      <c r="A17" s="287" t="s">
        <v>25</v>
      </c>
      <c r="B17" s="287"/>
      <c r="C17" s="287"/>
      <c r="D17" s="287"/>
      <c r="E17" s="287"/>
      <c r="F17" s="287"/>
      <c r="G17" s="287"/>
      <c r="H17" s="287"/>
      <c r="I17" s="287"/>
      <c r="J17" s="9"/>
    </row>
    <row r="18" spans="1:10" ht="14.25" customHeight="1">
      <c r="A18" s="301" t="s">
        <v>3</v>
      </c>
      <c r="B18" s="301"/>
      <c r="C18" s="301"/>
      <c r="D18" s="271" t="s">
        <v>4</v>
      </c>
      <c r="E18" s="276" t="s">
        <v>5</v>
      </c>
      <c r="F18" s="276"/>
      <c r="G18" s="276"/>
      <c r="H18" s="277" t="s">
        <v>6</v>
      </c>
      <c r="I18" s="271" t="s">
        <v>7</v>
      </c>
      <c r="J18" s="9"/>
    </row>
    <row r="19" spans="1:10" ht="18" customHeight="1" thickBot="1">
      <c r="A19" s="301"/>
      <c r="B19" s="301"/>
      <c r="C19" s="301"/>
      <c r="D19" s="271"/>
      <c r="E19" s="50" t="s">
        <v>8</v>
      </c>
      <c r="F19" s="51" t="s">
        <v>9</v>
      </c>
      <c r="G19" s="51" t="s">
        <v>10</v>
      </c>
      <c r="H19" s="277"/>
      <c r="I19" s="271"/>
      <c r="J19" s="9"/>
    </row>
    <row r="20" spans="1:10" ht="16.5" customHeight="1" thickBot="1">
      <c r="A20" s="289" t="s">
        <v>16</v>
      </c>
      <c r="B20" s="336"/>
      <c r="C20" s="336"/>
      <c r="D20" s="336"/>
      <c r="E20" s="336"/>
      <c r="F20" s="336"/>
      <c r="G20" s="336"/>
      <c r="H20" s="336"/>
      <c r="I20" s="337"/>
      <c r="J20" s="9"/>
    </row>
    <row r="21" spans="1:248" ht="16.5" customHeight="1">
      <c r="A21" s="280" t="s">
        <v>30</v>
      </c>
      <c r="B21" s="369"/>
      <c r="C21" s="370"/>
      <c r="D21" s="13">
        <v>250</v>
      </c>
      <c r="E21" s="60">
        <f>7.21/1000*250</f>
        <v>1.8025</v>
      </c>
      <c r="F21" s="61">
        <f>19.68/1000*250</f>
        <v>4.92</v>
      </c>
      <c r="G21" s="61">
        <f>43.73/1000*250</f>
        <v>10.9325</v>
      </c>
      <c r="H21" s="62">
        <f>415/1000*250</f>
        <v>103.75</v>
      </c>
      <c r="I21" s="17">
        <v>82</v>
      </c>
      <c r="J21" s="9"/>
      <c r="II21" s="18"/>
      <c r="IJ21" s="18"/>
      <c r="IK21" s="18"/>
      <c r="IL21" s="18"/>
      <c r="IM21" s="18"/>
      <c r="IN21" s="18"/>
    </row>
    <row r="22" spans="1:248" ht="15.75" customHeight="1">
      <c r="A22" s="266" t="s">
        <v>31</v>
      </c>
      <c r="B22" s="371"/>
      <c r="C22" s="372"/>
      <c r="D22" s="19">
        <v>90</v>
      </c>
      <c r="E22" s="20">
        <v>9.50625</v>
      </c>
      <c r="F22" s="21">
        <v>11.08125</v>
      </c>
      <c r="G22" s="21">
        <v>11.655</v>
      </c>
      <c r="H22" s="22">
        <v>184.5</v>
      </c>
      <c r="I22" s="19">
        <v>294</v>
      </c>
      <c r="J22" s="9"/>
      <c r="II22" s="18"/>
      <c r="IJ22" s="18"/>
      <c r="IK22" s="18"/>
      <c r="IL22" s="18"/>
      <c r="IM22" s="18"/>
      <c r="IN22" s="18"/>
    </row>
    <row r="23" spans="1:10" ht="16.5" customHeight="1">
      <c r="A23" s="266" t="s">
        <v>32</v>
      </c>
      <c r="B23" s="371"/>
      <c r="C23" s="372"/>
      <c r="D23" s="19">
        <v>150</v>
      </c>
      <c r="E23" s="20">
        <v>5.517</v>
      </c>
      <c r="F23" s="21">
        <v>4.515</v>
      </c>
      <c r="G23" s="21">
        <v>26.445</v>
      </c>
      <c r="H23" s="36">
        <v>168.45</v>
      </c>
      <c r="I23" s="23">
        <v>309</v>
      </c>
      <c r="J23" s="9"/>
    </row>
    <row r="24" spans="1:10" ht="15.75" customHeight="1">
      <c r="A24" s="266" t="s">
        <v>33</v>
      </c>
      <c r="B24" s="371"/>
      <c r="C24" s="372"/>
      <c r="D24" s="19">
        <v>30</v>
      </c>
      <c r="E24" s="20">
        <v>2.37</v>
      </c>
      <c r="F24" s="21">
        <v>0.30000000000000004</v>
      </c>
      <c r="G24" s="21">
        <v>14.49</v>
      </c>
      <c r="H24" s="41">
        <v>70.5</v>
      </c>
      <c r="I24" s="23" t="s">
        <v>21</v>
      </c>
      <c r="J24" s="9"/>
    </row>
    <row r="25" spans="1:10" ht="15" customHeight="1">
      <c r="A25" s="266" t="s">
        <v>22</v>
      </c>
      <c r="B25" s="371"/>
      <c r="C25" s="372"/>
      <c r="D25" s="19">
        <v>30</v>
      </c>
      <c r="E25" s="54">
        <v>1.98</v>
      </c>
      <c r="F25" s="55">
        <v>0.36</v>
      </c>
      <c r="G25" s="55">
        <v>10.02</v>
      </c>
      <c r="H25" s="41">
        <v>52.2</v>
      </c>
      <c r="I25" s="23" t="s">
        <v>21</v>
      </c>
      <c r="J25" s="9"/>
    </row>
    <row r="26" spans="1:242" s="18" customFormat="1" ht="15.75" customHeight="1" thickBot="1">
      <c r="A26" s="267" t="s">
        <v>14</v>
      </c>
      <c r="B26" s="364"/>
      <c r="C26" s="365"/>
      <c r="D26" s="63">
        <v>180</v>
      </c>
      <c r="E26" s="64">
        <v>0.06</v>
      </c>
      <c r="F26" s="65">
        <v>0.02</v>
      </c>
      <c r="G26" s="65">
        <v>9.99</v>
      </c>
      <c r="H26" s="66">
        <v>40</v>
      </c>
      <c r="I26" s="137">
        <v>392</v>
      </c>
      <c r="J26" s="103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</row>
    <row r="27" spans="1:10" ht="16.5" customHeight="1" thickBot="1">
      <c r="A27" s="366" t="s">
        <v>23</v>
      </c>
      <c r="B27" s="367"/>
      <c r="C27" s="368"/>
      <c r="D27" s="202">
        <f>SUM(D21:D26)</f>
        <v>730</v>
      </c>
      <c r="E27" s="203">
        <f>SUM(E21:E26)</f>
        <v>21.23575</v>
      </c>
      <c r="F27" s="200">
        <f>SUM(F21:F26)</f>
        <v>21.19625</v>
      </c>
      <c r="G27" s="200">
        <f>SUM(G21:G26)</f>
        <v>83.5325</v>
      </c>
      <c r="H27" s="201">
        <f>SUM(H21:H26)</f>
        <v>619.4000000000001</v>
      </c>
      <c r="I27" s="172"/>
      <c r="J27" s="9"/>
    </row>
    <row r="28" spans="1:10" ht="16.5" customHeight="1">
      <c r="A28" s="338"/>
      <c r="B28" s="338"/>
      <c r="C28" s="338"/>
      <c r="D28" s="338"/>
      <c r="E28" s="189"/>
      <c r="F28" s="189"/>
      <c r="G28" s="189"/>
      <c r="H28" s="189"/>
      <c r="I28" s="189"/>
      <c r="J28" s="9"/>
    </row>
    <row r="29" spans="1:9" ht="15">
      <c r="A29" s="335" t="s">
        <v>0</v>
      </c>
      <c r="B29" s="335"/>
      <c r="C29" s="335"/>
      <c r="D29" s="169"/>
      <c r="E29" s="150"/>
      <c r="F29" s="150"/>
      <c r="G29" s="150"/>
      <c r="H29" s="150"/>
      <c r="I29" s="150"/>
    </row>
    <row r="30" spans="1:9" ht="16.5" customHeight="1">
      <c r="A30" s="274" t="s">
        <v>1</v>
      </c>
      <c r="B30" s="274"/>
      <c r="C30" s="274"/>
      <c r="D30" s="5"/>
      <c r="E30" s="48"/>
      <c r="F30" s="48"/>
      <c r="G30" s="48"/>
      <c r="H30" s="48"/>
      <c r="I30" s="48"/>
    </row>
    <row r="31" spans="1:10" ht="16.5" customHeight="1">
      <c r="A31" s="271" t="s">
        <v>35</v>
      </c>
      <c r="B31" s="271"/>
      <c r="C31" s="271"/>
      <c r="D31" s="271"/>
      <c r="E31" s="271"/>
      <c r="F31" s="271"/>
      <c r="G31" s="271"/>
      <c r="H31" s="271"/>
      <c r="I31" s="271"/>
      <c r="J31" s="9"/>
    </row>
    <row r="32" spans="1:10" ht="18.75" customHeight="1">
      <c r="A32" s="301" t="s">
        <v>3</v>
      </c>
      <c r="B32" s="301"/>
      <c r="C32" s="301"/>
      <c r="D32" s="271" t="s">
        <v>4</v>
      </c>
      <c r="E32" s="276" t="s">
        <v>5</v>
      </c>
      <c r="F32" s="276"/>
      <c r="G32" s="276"/>
      <c r="H32" s="277" t="s">
        <v>6</v>
      </c>
      <c r="I32" s="271" t="s">
        <v>7</v>
      </c>
      <c r="J32" s="9"/>
    </row>
    <row r="33" spans="1:10" ht="17.25" customHeight="1" thickBot="1">
      <c r="A33" s="301"/>
      <c r="B33" s="301"/>
      <c r="C33" s="301"/>
      <c r="D33" s="271"/>
      <c r="E33" s="50" t="s">
        <v>8</v>
      </c>
      <c r="F33" s="51" t="s">
        <v>9</v>
      </c>
      <c r="G33" s="51" t="s">
        <v>10</v>
      </c>
      <c r="H33" s="277"/>
      <c r="I33" s="271"/>
      <c r="J33" s="9"/>
    </row>
    <row r="34" spans="1:242" ht="16.5" customHeight="1" thickBot="1">
      <c r="A34" s="271" t="s">
        <v>16</v>
      </c>
      <c r="B34" s="271"/>
      <c r="C34" s="271"/>
      <c r="D34" s="271"/>
      <c r="E34" s="271"/>
      <c r="F34" s="271"/>
      <c r="G34" s="271"/>
      <c r="H34" s="271"/>
      <c r="I34" s="271"/>
      <c r="J34" s="9"/>
      <c r="HZ34" s="18"/>
      <c r="IA34" s="18"/>
      <c r="IB34" s="18"/>
      <c r="IC34" s="18"/>
      <c r="ID34" s="18"/>
      <c r="IE34" s="18"/>
      <c r="IF34" s="18"/>
      <c r="IG34" s="18"/>
      <c r="IH34" s="18"/>
    </row>
    <row r="35" spans="1:248" ht="15.75" customHeight="1">
      <c r="A35" s="280" t="s">
        <v>39</v>
      </c>
      <c r="B35" s="280"/>
      <c r="C35" s="280"/>
      <c r="D35" s="13">
        <v>200</v>
      </c>
      <c r="E35" s="14">
        <v>1.58</v>
      </c>
      <c r="F35" s="15">
        <v>2.17</v>
      </c>
      <c r="G35" s="15">
        <v>9.69</v>
      </c>
      <c r="H35" s="16">
        <v>68.6</v>
      </c>
      <c r="I35" s="17">
        <v>101</v>
      </c>
      <c r="J35" s="9"/>
      <c r="II35" s="18"/>
      <c r="IJ35" s="18"/>
      <c r="IK35" s="18"/>
      <c r="IL35" s="18"/>
      <c r="IM35" s="18"/>
      <c r="IN35" s="18"/>
    </row>
    <row r="36" spans="1:242" ht="17.25" customHeight="1">
      <c r="A36" s="266" t="s">
        <v>40</v>
      </c>
      <c r="B36" s="266"/>
      <c r="C36" s="266"/>
      <c r="D36" s="19">
        <v>150</v>
      </c>
      <c r="E36" s="54">
        <v>4.35</v>
      </c>
      <c r="F36" s="55">
        <v>12</v>
      </c>
      <c r="G36" s="55">
        <v>33.21</v>
      </c>
      <c r="H36" s="41">
        <v>258.24</v>
      </c>
      <c r="I36" s="23">
        <v>139</v>
      </c>
      <c r="J36" s="9"/>
      <c r="HZ36" s="18"/>
      <c r="IA36" s="18"/>
      <c r="IB36" s="18"/>
      <c r="IC36" s="18"/>
      <c r="ID36" s="18"/>
      <c r="IE36" s="18"/>
      <c r="IF36" s="18"/>
      <c r="IG36" s="18"/>
      <c r="IH36" s="18"/>
    </row>
    <row r="37" spans="1:248" ht="15.75" customHeight="1">
      <c r="A37" s="266" t="s">
        <v>41</v>
      </c>
      <c r="B37" s="266"/>
      <c r="C37" s="266"/>
      <c r="D37" s="19">
        <v>80</v>
      </c>
      <c r="E37" s="20">
        <v>11.73</v>
      </c>
      <c r="F37" s="21">
        <v>12.91</v>
      </c>
      <c r="G37" s="21">
        <v>0.25</v>
      </c>
      <c r="H37" s="22">
        <v>164</v>
      </c>
      <c r="I37" s="19">
        <v>288</v>
      </c>
      <c r="J37" s="9"/>
      <c r="II37" s="18"/>
      <c r="IJ37" s="18"/>
      <c r="IK37" s="18"/>
      <c r="IL37" s="18"/>
      <c r="IM37" s="18"/>
      <c r="IN37" s="18"/>
    </row>
    <row r="38" spans="1:242" ht="15.75" customHeight="1">
      <c r="A38" s="266" t="s">
        <v>33</v>
      </c>
      <c r="B38" s="266"/>
      <c r="C38" s="266"/>
      <c r="D38" s="19">
        <v>30</v>
      </c>
      <c r="E38" s="20">
        <v>2.37</v>
      </c>
      <c r="F38" s="21">
        <v>0.30000000000000004</v>
      </c>
      <c r="G38" s="21">
        <v>14.49</v>
      </c>
      <c r="H38" s="41">
        <v>70.5</v>
      </c>
      <c r="I38" s="23" t="s">
        <v>21</v>
      </c>
      <c r="J38" s="9"/>
      <c r="HZ38" s="18"/>
      <c r="IA38" s="18"/>
      <c r="IB38" s="18"/>
      <c r="IC38" s="18"/>
      <c r="ID38" s="18"/>
      <c r="IE38" s="18"/>
      <c r="IF38" s="18"/>
      <c r="IG38" s="18"/>
      <c r="IH38" s="18"/>
    </row>
    <row r="39" spans="1:248" ht="15.75" customHeight="1">
      <c r="A39" s="266" t="s">
        <v>22</v>
      </c>
      <c r="B39" s="266"/>
      <c r="C39" s="266"/>
      <c r="D39" s="19">
        <v>30</v>
      </c>
      <c r="E39" s="20">
        <v>1.98</v>
      </c>
      <c r="F39" s="21">
        <v>0.36</v>
      </c>
      <c r="G39" s="21">
        <v>10.02</v>
      </c>
      <c r="H39" s="22">
        <v>52.2</v>
      </c>
      <c r="I39" s="23" t="s">
        <v>21</v>
      </c>
      <c r="J39" s="9"/>
      <c r="II39" s="18"/>
      <c r="IJ39" s="18"/>
      <c r="IK39" s="18"/>
      <c r="IL39" s="18"/>
      <c r="IM39" s="18"/>
      <c r="IN39" s="18"/>
    </row>
    <row r="40" spans="1:242" s="18" customFormat="1" ht="15.75" customHeight="1" thickBot="1">
      <c r="A40" s="267" t="s">
        <v>14</v>
      </c>
      <c r="B40" s="267"/>
      <c r="C40" s="267"/>
      <c r="D40" s="63">
        <v>180</v>
      </c>
      <c r="E40" s="64">
        <v>0.06</v>
      </c>
      <c r="F40" s="65">
        <v>0.02</v>
      </c>
      <c r="G40" s="65">
        <v>9.99</v>
      </c>
      <c r="H40" s="66">
        <v>40</v>
      </c>
      <c r="I40" s="137">
        <v>392</v>
      </c>
      <c r="J40" s="103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</row>
    <row r="41" spans="1:249" ht="16.5" customHeight="1" thickBot="1">
      <c r="A41" s="309" t="s">
        <v>23</v>
      </c>
      <c r="B41" s="310"/>
      <c r="C41" s="310"/>
      <c r="D41" s="190">
        <f>SUM(D35:D40)</f>
        <v>670</v>
      </c>
      <c r="E41" s="171">
        <f>SUM(E35:E40)</f>
        <v>22.07</v>
      </c>
      <c r="F41" s="171">
        <f>SUM(F35:F40)</f>
        <v>27.759999999999998</v>
      </c>
      <c r="G41" s="171">
        <f>SUM(G35:G40)</f>
        <v>77.64999999999999</v>
      </c>
      <c r="H41" s="171">
        <f>SUM(H35:H40)</f>
        <v>653.5400000000001</v>
      </c>
      <c r="I41" s="199"/>
      <c r="J41" s="18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205"/>
      <c r="IA41" s="205"/>
      <c r="IB41" s="205"/>
      <c r="IC41" s="205"/>
      <c r="ID41" s="205"/>
      <c r="IE41" s="205"/>
      <c r="IF41" s="205"/>
      <c r="IG41" s="205"/>
      <c r="IH41" s="205"/>
      <c r="II41" s="8"/>
      <c r="IJ41" s="8"/>
      <c r="IK41" s="8"/>
      <c r="IL41" s="8"/>
      <c r="IM41" s="8"/>
      <c r="IN41" s="8"/>
      <c r="IO41" s="8"/>
    </row>
    <row r="42" spans="1:242" s="186" customFormat="1" ht="19.5" customHeight="1">
      <c r="A42" s="338"/>
      <c r="B42" s="338"/>
      <c r="C42" s="338"/>
      <c r="D42" s="338"/>
      <c r="E42" s="189"/>
      <c r="F42" s="189"/>
      <c r="G42" s="189"/>
      <c r="H42" s="189"/>
      <c r="I42" s="189"/>
      <c r="HZ42" s="207"/>
      <c r="IA42" s="207"/>
      <c r="IB42" s="207"/>
      <c r="IC42" s="207"/>
      <c r="ID42" s="207"/>
      <c r="IE42" s="207"/>
      <c r="IF42" s="207"/>
      <c r="IG42" s="207"/>
      <c r="IH42" s="207"/>
    </row>
    <row r="43" spans="1:9" s="186" customFormat="1" ht="15.75" customHeight="1">
      <c r="A43" s="339" t="s">
        <v>0</v>
      </c>
      <c r="B43" s="339"/>
      <c r="C43" s="339"/>
      <c r="D43" s="208"/>
      <c r="E43" s="188"/>
      <c r="F43" s="188"/>
      <c r="G43" s="188"/>
      <c r="H43" s="188"/>
      <c r="I43" s="188"/>
    </row>
    <row r="44" spans="1:249" ht="15.75" thickBot="1">
      <c r="A44" s="340" t="s">
        <v>1</v>
      </c>
      <c r="B44" s="340"/>
      <c r="C44" s="340"/>
      <c r="D44" s="206"/>
      <c r="E44" s="184"/>
      <c r="F44" s="184"/>
      <c r="G44" s="184"/>
      <c r="H44" s="184"/>
      <c r="I44" s="184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</row>
    <row r="45" spans="1:10" ht="16.5" customHeight="1">
      <c r="A45" s="271" t="s">
        <v>42</v>
      </c>
      <c r="B45" s="271"/>
      <c r="C45" s="271"/>
      <c r="D45" s="271"/>
      <c r="E45" s="271"/>
      <c r="F45" s="271"/>
      <c r="G45" s="271"/>
      <c r="H45" s="271"/>
      <c r="I45" s="271"/>
      <c r="J45" s="9"/>
    </row>
    <row r="46" spans="1:10" ht="21" customHeight="1">
      <c r="A46" s="301" t="s">
        <v>3</v>
      </c>
      <c r="B46" s="301"/>
      <c r="C46" s="301"/>
      <c r="D46" s="271" t="s">
        <v>4</v>
      </c>
      <c r="E46" s="276" t="s">
        <v>5</v>
      </c>
      <c r="F46" s="276"/>
      <c r="G46" s="276"/>
      <c r="H46" s="277" t="s">
        <v>6</v>
      </c>
      <c r="I46" s="271" t="s">
        <v>7</v>
      </c>
      <c r="J46" s="9"/>
    </row>
    <row r="47" spans="1:10" ht="15.75" customHeight="1" thickBot="1">
      <c r="A47" s="301"/>
      <c r="B47" s="301"/>
      <c r="C47" s="301"/>
      <c r="D47" s="271"/>
      <c r="E47" s="50" t="s">
        <v>8</v>
      </c>
      <c r="F47" s="51" t="s">
        <v>9</v>
      </c>
      <c r="G47" s="51" t="s">
        <v>10</v>
      </c>
      <c r="H47" s="277"/>
      <c r="I47" s="271"/>
      <c r="J47" s="9"/>
    </row>
    <row r="48" spans="1:10" ht="16.5" customHeight="1" thickBot="1">
      <c r="A48" s="271" t="s">
        <v>16</v>
      </c>
      <c r="B48" s="271"/>
      <c r="C48" s="271"/>
      <c r="D48" s="271"/>
      <c r="E48" s="271"/>
      <c r="F48" s="271"/>
      <c r="G48" s="271"/>
      <c r="H48" s="271"/>
      <c r="I48" s="271"/>
      <c r="J48" s="9"/>
    </row>
    <row r="49" spans="1:248" ht="15.75" customHeight="1">
      <c r="A49" s="272" t="s">
        <v>46</v>
      </c>
      <c r="B49" s="272"/>
      <c r="C49" s="272"/>
      <c r="D49" s="13">
        <v>200</v>
      </c>
      <c r="E49" s="84">
        <v>4.39</v>
      </c>
      <c r="F49" s="85">
        <v>4.22</v>
      </c>
      <c r="G49" s="85">
        <v>13.23</v>
      </c>
      <c r="H49" s="86">
        <v>118.6</v>
      </c>
      <c r="I49" s="17">
        <v>102</v>
      </c>
      <c r="J49" s="9"/>
      <c r="II49" s="18"/>
      <c r="IJ49" s="18"/>
      <c r="IK49" s="18"/>
      <c r="IL49" s="18"/>
      <c r="IM49" s="18"/>
      <c r="IN49" s="18"/>
    </row>
    <row r="50" spans="1:233" s="18" customFormat="1" ht="15.75" customHeight="1">
      <c r="A50" s="266" t="s">
        <v>47</v>
      </c>
      <c r="B50" s="266"/>
      <c r="C50" s="266"/>
      <c r="D50" s="19">
        <v>150</v>
      </c>
      <c r="E50" s="54">
        <v>12.5</v>
      </c>
      <c r="F50" s="55">
        <v>11.17</v>
      </c>
      <c r="G50" s="55">
        <v>12.9</v>
      </c>
      <c r="H50" s="41">
        <v>202</v>
      </c>
      <c r="I50" s="23">
        <v>292</v>
      </c>
      <c r="J50" s="103"/>
      <c r="HQ50" s="87"/>
      <c r="HR50" s="87"/>
      <c r="HS50" s="87"/>
      <c r="HT50" s="87"/>
      <c r="HU50" s="87"/>
      <c r="HV50" s="87"/>
      <c r="HW50" s="87"/>
      <c r="HX50" s="87"/>
      <c r="HY50" s="87"/>
    </row>
    <row r="51" spans="1:242" ht="15.75" customHeight="1">
      <c r="A51" s="266" t="s">
        <v>48</v>
      </c>
      <c r="B51" s="266"/>
      <c r="C51" s="266"/>
      <c r="D51" s="88">
        <v>180</v>
      </c>
      <c r="E51" s="89">
        <f>2.25/1000*180</f>
        <v>0.40499999999999997</v>
      </c>
      <c r="F51" s="90">
        <f>0.5/1000*180</f>
        <v>0.09</v>
      </c>
      <c r="G51" s="90">
        <f>169.95/1000*180</f>
        <v>30.590999999999998</v>
      </c>
      <c r="H51" s="91">
        <f>706/1000*180</f>
        <v>127.08</v>
      </c>
      <c r="I51" s="95">
        <v>342</v>
      </c>
      <c r="J51" s="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</row>
    <row r="52" spans="1:10" ht="15.75" customHeight="1">
      <c r="A52" s="266" t="s">
        <v>20</v>
      </c>
      <c r="B52" s="266"/>
      <c r="C52" s="266"/>
      <c r="D52" s="19">
        <v>40</v>
      </c>
      <c r="E52" s="20">
        <v>3.16</v>
      </c>
      <c r="F52" s="21">
        <v>0.4</v>
      </c>
      <c r="G52" s="21">
        <v>19.32</v>
      </c>
      <c r="H52" s="41">
        <v>94</v>
      </c>
      <c r="I52" s="23" t="s">
        <v>21</v>
      </c>
      <c r="J52" s="9"/>
    </row>
    <row r="53" spans="1:10" ht="16.5" customHeight="1" thickBot="1">
      <c r="A53" s="267" t="s">
        <v>22</v>
      </c>
      <c r="B53" s="267"/>
      <c r="C53" s="267"/>
      <c r="D53" s="63">
        <v>30</v>
      </c>
      <c r="E53" s="64">
        <v>1.98</v>
      </c>
      <c r="F53" s="65">
        <v>0.36</v>
      </c>
      <c r="G53" s="65">
        <v>10.02</v>
      </c>
      <c r="H53" s="66">
        <v>52.2</v>
      </c>
      <c r="I53" s="137" t="s">
        <v>21</v>
      </c>
      <c r="J53" s="9"/>
    </row>
    <row r="54" spans="1:249" ht="15" customHeight="1" thickBot="1">
      <c r="A54" s="309" t="s">
        <v>23</v>
      </c>
      <c r="B54" s="310"/>
      <c r="C54" s="310"/>
      <c r="D54" s="190">
        <f>SUM(D49:D53)</f>
        <v>600</v>
      </c>
      <c r="E54" s="171">
        <f>SUM(E49:E53)</f>
        <v>22.435000000000002</v>
      </c>
      <c r="F54" s="171">
        <f>SUM(F49:F53)</f>
        <v>16.240000000000002</v>
      </c>
      <c r="G54" s="171">
        <f>SUM(G49:G53)</f>
        <v>86.06099999999999</v>
      </c>
      <c r="H54" s="171">
        <f>SUM(H49:H53)</f>
        <v>593.8800000000001</v>
      </c>
      <c r="I54" s="199"/>
      <c r="J54" s="18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9" s="186" customFormat="1" ht="16.5" customHeight="1">
      <c r="A55" s="359"/>
      <c r="B55" s="359"/>
      <c r="C55" s="359"/>
      <c r="D55" s="359"/>
      <c r="E55" s="189"/>
      <c r="F55" s="189"/>
      <c r="G55" s="189"/>
      <c r="H55" s="189"/>
      <c r="I55" s="189"/>
    </row>
    <row r="56" spans="1:9" s="186" customFormat="1" ht="15.75" customHeight="1">
      <c r="A56" s="339" t="s">
        <v>0</v>
      </c>
      <c r="B56" s="339"/>
      <c r="C56" s="339"/>
      <c r="D56" s="208"/>
      <c r="E56" s="188"/>
      <c r="F56" s="188"/>
      <c r="G56" s="188"/>
      <c r="H56" s="188"/>
      <c r="I56" s="188"/>
    </row>
    <row r="57" spans="1:249" ht="16.5" customHeight="1" thickBot="1">
      <c r="A57" s="340" t="s">
        <v>1</v>
      </c>
      <c r="B57" s="340"/>
      <c r="C57" s="340"/>
      <c r="D57" s="206"/>
      <c r="E57" s="184"/>
      <c r="F57" s="184"/>
      <c r="G57" s="184"/>
      <c r="H57" s="184"/>
      <c r="I57" s="184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5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  <c r="HV57" s="185"/>
      <c r="HW57" s="185"/>
      <c r="HX57" s="185"/>
      <c r="HY57" s="185"/>
      <c r="HZ57" s="185"/>
      <c r="IA57" s="185"/>
      <c r="IB57" s="185"/>
      <c r="IC57" s="185"/>
      <c r="ID57" s="185"/>
      <c r="IE57" s="185"/>
      <c r="IF57" s="185"/>
      <c r="IG57" s="185"/>
      <c r="IH57" s="185"/>
      <c r="II57" s="185"/>
      <c r="IJ57" s="185"/>
      <c r="IK57" s="185"/>
      <c r="IL57" s="185"/>
      <c r="IM57" s="185"/>
      <c r="IN57" s="185"/>
      <c r="IO57" s="185"/>
    </row>
    <row r="58" spans="1:10" ht="17.25" customHeight="1" thickBot="1">
      <c r="A58" s="360" t="s">
        <v>49</v>
      </c>
      <c r="B58" s="361"/>
      <c r="C58" s="361"/>
      <c r="D58" s="362"/>
      <c r="E58" s="361"/>
      <c r="F58" s="361"/>
      <c r="G58" s="361"/>
      <c r="H58" s="361"/>
      <c r="I58" s="363"/>
      <c r="J58" s="9"/>
    </row>
    <row r="59" spans="1:10" ht="23.25" customHeight="1" thickBot="1">
      <c r="A59" s="347" t="s">
        <v>3</v>
      </c>
      <c r="B59" s="348"/>
      <c r="C59" s="349"/>
      <c r="D59" s="353" t="s">
        <v>4</v>
      </c>
      <c r="E59" s="354" t="s">
        <v>5</v>
      </c>
      <c r="F59" s="355"/>
      <c r="G59" s="355"/>
      <c r="H59" s="356" t="s">
        <v>6</v>
      </c>
      <c r="I59" s="358" t="s">
        <v>7</v>
      </c>
      <c r="J59" s="9"/>
    </row>
    <row r="60" spans="1:242" ht="18" customHeight="1" thickBot="1">
      <c r="A60" s="350"/>
      <c r="B60" s="351"/>
      <c r="C60" s="352"/>
      <c r="D60" s="353"/>
      <c r="E60" s="180" t="s">
        <v>8</v>
      </c>
      <c r="F60" s="181" t="s">
        <v>9</v>
      </c>
      <c r="G60" s="181" t="s">
        <v>10</v>
      </c>
      <c r="H60" s="357"/>
      <c r="I60" s="358"/>
      <c r="J60" s="9"/>
      <c r="HZ60" s="18"/>
      <c r="IA60" s="18"/>
      <c r="IB60" s="18"/>
      <c r="IC60" s="18"/>
      <c r="ID60" s="18"/>
      <c r="IE60" s="18"/>
      <c r="IF60" s="18"/>
      <c r="IG60" s="18"/>
      <c r="IH60" s="18"/>
    </row>
    <row r="61" spans="1:242" ht="16.5" customHeight="1" thickBot="1">
      <c r="A61" s="345" t="s">
        <v>16</v>
      </c>
      <c r="B61" s="305"/>
      <c r="C61" s="305"/>
      <c r="D61" s="305"/>
      <c r="E61" s="305"/>
      <c r="F61" s="305"/>
      <c r="G61" s="305"/>
      <c r="H61" s="305"/>
      <c r="I61" s="346"/>
      <c r="J61" s="9"/>
      <c r="HZ61" s="18"/>
      <c r="IA61" s="18"/>
      <c r="IB61" s="18"/>
      <c r="IC61" s="18"/>
      <c r="ID61" s="18"/>
      <c r="IE61" s="18"/>
      <c r="IF61" s="18"/>
      <c r="IG61" s="18"/>
      <c r="IH61" s="18"/>
    </row>
    <row r="62" spans="1:233" s="18" customFormat="1" ht="15.75" customHeight="1">
      <c r="A62" s="341" t="s">
        <v>52</v>
      </c>
      <c r="B62" s="286"/>
      <c r="C62" s="286"/>
      <c r="D62" s="13">
        <v>200</v>
      </c>
      <c r="E62" s="14">
        <v>1.87</v>
      </c>
      <c r="F62" s="15">
        <v>2.26</v>
      </c>
      <c r="G62" s="15">
        <v>13.5</v>
      </c>
      <c r="H62" s="16">
        <v>91.2</v>
      </c>
      <c r="I62" s="214">
        <v>97</v>
      </c>
      <c r="J62" s="103"/>
      <c r="HQ62" s="1"/>
      <c r="HR62" s="1"/>
      <c r="HS62" s="1"/>
      <c r="HT62" s="1"/>
      <c r="HU62" s="1"/>
      <c r="HV62" s="1"/>
      <c r="HW62" s="1"/>
      <c r="HX62" s="1"/>
      <c r="HY62" s="1"/>
    </row>
    <row r="63" spans="1:242" ht="15.75" customHeight="1">
      <c r="A63" s="342" t="s">
        <v>26</v>
      </c>
      <c r="B63" s="266"/>
      <c r="C63" s="266"/>
      <c r="D63" s="19">
        <v>90</v>
      </c>
      <c r="E63" s="54">
        <v>9.75</v>
      </c>
      <c r="F63" s="55">
        <v>4.95</v>
      </c>
      <c r="G63" s="55">
        <v>3.8</v>
      </c>
      <c r="H63" s="41">
        <v>105</v>
      </c>
      <c r="I63" s="215">
        <v>229</v>
      </c>
      <c r="J63" s="9"/>
      <c r="HZ63" s="18"/>
      <c r="IA63" s="18"/>
      <c r="IB63" s="18"/>
      <c r="IC63" s="18"/>
      <c r="ID63" s="18"/>
      <c r="IE63" s="18"/>
      <c r="IF63" s="18"/>
      <c r="IG63" s="18"/>
      <c r="IH63" s="18"/>
    </row>
    <row r="64" spans="1:242" ht="15.75" customHeight="1">
      <c r="A64" s="342" t="s">
        <v>18</v>
      </c>
      <c r="B64" s="266"/>
      <c r="C64" s="266"/>
      <c r="D64" s="19">
        <v>150</v>
      </c>
      <c r="E64" s="20">
        <v>3.6045</v>
      </c>
      <c r="F64" s="21">
        <v>3.0282</v>
      </c>
      <c r="G64" s="21">
        <v>37.5345</v>
      </c>
      <c r="H64" s="36">
        <v>203.55</v>
      </c>
      <c r="I64" s="215">
        <v>302</v>
      </c>
      <c r="J64" s="9"/>
      <c r="HZ64" s="18"/>
      <c r="IA64" s="18"/>
      <c r="IB64" s="18"/>
      <c r="IC64" s="18"/>
      <c r="ID64" s="18"/>
      <c r="IE64" s="18"/>
      <c r="IF64" s="18"/>
      <c r="IG64" s="18"/>
      <c r="IH64" s="18"/>
    </row>
    <row r="65" spans="1:248" s="18" customFormat="1" ht="15.75" customHeight="1">
      <c r="A65" s="343" t="s">
        <v>53</v>
      </c>
      <c r="B65" s="306"/>
      <c r="C65" s="306"/>
      <c r="D65" s="88">
        <v>180</v>
      </c>
      <c r="E65" s="89">
        <f>1.73/1000*180</f>
        <v>0.3114</v>
      </c>
      <c r="F65" s="90">
        <f>0.45/1000*180</f>
        <v>0.081</v>
      </c>
      <c r="G65" s="90">
        <f>146.85/1000*180</f>
        <v>26.432999999999996</v>
      </c>
      <c r="H65" s="94">
        <f>602/1000*180</f>
        <v>108.36</v>
      </c>
      <c r="I65" s="216">
        <v>376</v>
      </c>
      <c r="J65" s="103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</row>
    <row r="66" spans="1:242" ht="15.75" customHeight="1">
      <c r="A66" s="342" t="s">
        <v>33</v>
      </c>
      <c r="B66" s="266"/>
      <c r="C66" s="266"/>
      <c r="D66" s="19">
        <v>40</v>
      </c>
      <c r="E66" s="20">
        <v>3.16</v>
      </c>
      <c r="F66" s="21">
        <v>0.4</v>
      </c>
      <c r="G66" s="21">
        <v>19.32</v>
      </c>
      <c r="H66" s="41">
        <v>94</v>
      </c>
      <c r="I66" s="217" t="s">
        <v>21</v>
      </c>
      <c r="J66" s="9"/>
      <c r="HZ66" s="18"/>
      <c r="IA66" s="18"/>
      <c r="IB66" s="18"/>
      <c r="IC66" s="18"/>
      <c r="ID66" s="18"/>
      <c r="IE66" s="18"/>
      <c r="IF66" s="18"/>
      <c r="IG66" s="18"/>
      <c r="IH66" s="18"/>
    </row>
    <row r="67" spans="1:242" ht="16.5" customHeight="1" thickBot="1">
      <c r="A67" s="344" t="s">
        <v>22</v>
      </c>
      <c r="B67" s="267"/>
      <c r="C67" s="267"/>
      <c r="D67" s="63">
        <v>30</v>
      </c>
      <c r="E67" s="64">
        <v>1.98</v>
      </c>
      <c r="F67" s="65">
        <v>0.36</v>
      </c>
      <c r="G67" s="65">
        <v>10.02</v>
      </c>
      <c r="H67" s="66">
        <v>52.2</v>
      </c>
      <c r="I67" s="218" t="s">
        <v>21</v>
      </c>
      <c r="J67" s="9"/>
      <c r="HZ67" s="18"/>
      <c r="IA67" s="18"/>
      <c r="IB67" s="18"/>
      <c r="IC67" s="18"/>
      <c r="ID67" s="18"/>
      <c r="IE67" s="18"/>
      <c r="IF67" s="18"/>
      <c r="IG67" s="18"/>
      <c r="IH67" s="18"/>
    </row>
    <row r="68" spans="1:249" ht="16.5" customHeight="1" thickBot="1">
      <c r="A68" s="322" t="s">
        <v>23</v>
      </c>
      <c r="B68" s="323"/>
      <c r="C68" s="323"/>
      <c r="D68" s="193">
        <f>SUM(D62:D67)</f>
        <v>690</v>
      </c>
      <c r="E68" s="194">
        <f>SUM(E62:E67)</f>
        <v>20.675900000000002</v>
      </c>
      <c r="F68" s="171">
        <f>SUM(F62:F67)</f>
        <v>11.079199999999998</v>
      </c>
      <c r="G68" s="171">
        <f>SUM(G62:G67)</f>
        <v>110.6075</v>
      </c>
      <c r="H68" s="191">
        <f>SUM(H62:H67)</f>
        <v>654.3100000000001</v>
      </c>
      <c r="I68" s="172"/>
      <c r="J68" s="18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9" s="186" customFormat="1" ht="17.25" customHeight="1">
      <c r="A69" s="338"/>
      <c r="B69" s="338"/>
      <c r="C69" s="338"/>
      <c r="D69" s="338"/>
      <c r="E69" s="189"/>
      <c r="F69" s="189"/>
      <c r="G69" s="189"/>
      <c r="H69" s="189"/>
      <c r="I69" s="189"/>
    </row>
    <row r="70" spans="1:9" s="186" customFormat="1" ht="15.75" customHeight="1">
      <c r="A70" s="339" t="s">
        <v>55</v>
      </c>
      <c r="B70" s="339"/>
      <c r="C70" s="339"/>
      <c r="D70" s="187"/>
      <c r="E70" s="188"/>
      <c r="F70" s="188"/>
      <c r="G70" s="188"/>
      <c r="H70" s="188"/>
      <c r="I70" s="188"/>
    </row>
    <row r="71" spans="1:249" ht="16.5" customHeight="1" thickBot="1">
      <c r="A71" s="340" t="s">
        <v>1</v>
      </c>
      <c r="B71" s="340"/>
      <c r="C71" s="340"/>
      <c r="D71" s="93"/>
      <c r="E71" s="184"/>
      <c r="F71" s="184"/>
      <c r="G71" s="184"/>
      <c r="H71" s="184"/>
      <c r="I71" s="184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/>
      <c r="GC71" s="185"/>
      <c r="GD71" s="185"/>
      <c r="GE71" s="185"/>
      <c r="GF71" s="185"/>
      <c r="GG71" s="185"/>
      <c r="GH71" s="185"/>
      <c r="GI71" s="185"/>
      <c r="GJ71" s="185"/>
      <c r="GK71" s="185"/>
      <c r="GL71" s="185"/>
      <c r="GM71" s="185"/>
      <c r="GN71" s="185"/>
      <c r="GO71" s="185"/>
      <c r="GP71" s="185"/>
      <c r="GQ71" s="185"/>
      <c r="GR71" s="185"/>
      <c r="GS71" s="185"/>
      <c r="GT71" s="185"/>
      <c r="GU71" s="185"/>
      <c r="GV71" s="185"/>
      <c r="GW71" s="185"/>
      <c r="GX71" s="185"/>
      <c r="GY71" s="185"/>
      <c r="GZ71" s="185"/>
      <c r="HA71" s="185"/>
      <c r="HB71" s="185"/>
      <c r="HC71" s="185"/>
      <c r="HD71" s="185"/>
      <c r="HE71" s="185"/>
      <c r="HF71" s="185"/>
      <c r="HG71" s="185"/>
      <c r="HH71" s="185"/>
      <c r="HI71" s="185"/>
      <c r="HJ71" s="185"/>
      <c r="HK71" s="185"/>
      <c r="HL71" s="185"/>
      <c r="HM71" s="185"/>
      <c r="HN71" s="185"/>
      <c r="HO71" s="185"/>
      <c r="HP71" s="185"/>
      <c r="HQ71" s="185"/>
      <c r="HR71" s="185"/>
      <c r="HS71" s="185"/>
      <c r="HT71" s="185"/>
      <c r="HU71" s="185"/>
      <c r="HV71" s="185"/>
      <c r="HW71" s="185"/>
      <c r="HX71" s="185"/>
      <c r="HY71" s="185"/>
      <c r="HZ71" s="185"/>
      <c r="IA71" s="185"/>
      <c r="IB71" s="185"/>
      <c r="IC71" s="185"/>
      <c r="ID71" s="185"/>
      <c r="IE71" s="185"/>
      <c r="IF71" s="185"/>
      <c r="IG71" s="185"/>
      <c r="IH71" s="185"/>
      <c r="II71" s="185"/>
      <c r="IJ71" s="185"/>
      <c r="IK71" s="185"/>
      <c r="IL71" s="185"/>
      <c r="IM71" s="185"/>
      <c r="IN71" s="185"/>
      <c r="IO71" s="185"/>
    </row>
    <row r="72" spans="1:10" ht="18" customHeight="1">
      <c r="A72" s="271" t="s">
        <v>56</v>
      </c>
      <c r="B72" s="271"/>
      <c r="C72" s="271"/>
      <c r="D72" s="271"/>
      <c r="E72" s="271"/>
      <c r="F72" s="271"/>
      <c r="G72" s="271"/>
      <c r="H72" s="271"/>
      <c r="I72" s="271"/>
      <c r="J72" s="9"/>
    </row>
    <row r="73" spans="1:10" ht="18.75" customHeight="1">
      <c r="A73" s="301" t="s">
        <v>3</v>
      </c>
      <c r="B73" s="301"/>
      <c r="C73" s="301"/>
      <c r="D73" s="271" t="s">
        <v>4</v>
      </c>
      <c r="E73" s="276" t="s">
        <v>5</v>
      </c>
      <c r="F73" s="276"/>
      <c r="G73" s="276"/>
      <c r="H73" s="277" t="s">
        <v>6</v>
      </c>
      <c r="I73" s="271" t="s">
        <v>7</v>
      </c>
      <c r="J73" s="9"/>
    </row>
    <row r="74" spans="1:10" ht="17.25" customHeight="1" thickBot="1">
      <c r="A74" s="301"/>
      <c r="B74" s="301"/>
      <c r="C74" s="301"/>
      <c r="D74" s="271"/>
      <c r="E74" s="50" t="s">
        <v>8</v>
      </c>
      <c r="F74" s="51" t="s">
        <v>9</v>
      </c>
      <c r="G74" s="51" t="s">
        <v>10</v>
      </c>
      <c r="H74" s="277"/>
      <c r="I74" s="271"/>
      <c r="J74" s="9"/>
    </row>
    <row r="75" spans="1:10" ht="16.5" customHeight="1" thickBot="1">
      <c r="A75" s="271" t="s">
        <v>16</v>
      </c>
      <c r="B75" s="271"/>
      <c r="C75" s="271"/>
      <c r="D75" s="271"/>
      <c r="E75" s="271"/>
      <c r="F75" s="271"/>
      <c r="G75" s="271"/>
      <c r="H75" s="271"/>
      <c r="I75" s="271"/>
      <c r="J75" s="9"/>
    </row>
    <row r="76" spans="1:248" ht="15.75" customHeight="1">
      <c r="A76" s="280" t="s">
        <v>59</v>
      </c>
      <c r="B76" s="280"/>
      <c r="C76" s="280"/>
      <c r="D76" s="13">
        <v>200</v>
      </c>
      <c r="E76" s="14">
        <v>1.27</v>
      </c>
      <c r="F76" s="15">
        <v>3.99</v>
      </c>
      <c r="G76" s="15">
        <v>7.32</v>
      </c>
      <c r="H76" s="16">
        <v>76.2</v>
      </c>
      <c r="I76" s="17">
        <v>99</v>
      </c>
      <c r="J76" s="9"/>
      <c r="II76" s="18"/>
      <c r="IJ76" s="18"/>
      <c r="IK76" s="18"/>
      <c r="IL76" s="18"/>
      <c r="IM76" s="18"/>
      <c r="IN76" s="18"/>
    </row>
    <row r="77" spans="1:10" ht="15.75" customHeight="1">
      <c r="A77" s="266" t="s">
        <v>32</v>
      </c>
      <c r="B77" s="266"/>
      <c r="C77" s="266"/>
      <c r="D77" s="19">
        <v>150</v>
      </c>
      <c r="E77" s="20">
        <v>5.517</v>
      </c>
      <c r="F77" s="21">
        <v>4.515</v>
      </c>
      <c r="G77" s="21">
        <v>26.445</v>
      </c>
      <c r="H77" s="36">
        <v>168.45</v>
      </c>
      <c r="I77" s="23">
        <v>309</v>
      </c>
      <c r="J77" s="9"/>
    </row>
    <row r="78" spans="1:248" ht="15.75" customHeight="1">
      <c r="A78" s="266" t="s">
        <v>31</v>
      </c>
      <c r="B78" s="266"/>
      <c r="C78" s="266"/>
      <c r="D78" s="19">
        <v>90</v>
      </c>
      <c r="E78" s="20">
        <v>9.3825</v>
      </c>
      <c r="F78" s="21">
        <v>11.08125</v>
      </c>
      <c r="G78" s="21">
        <v>11.26125</v>
      </c>
      <c r="H78" s="36">
        <v>182.25</v>
      </c>
      <c r="I78" s="19">
        <v>294</v>
      </c>
      <c r="J78" s="9"/>
      <c r="II78" s="18"/>
      <c r="IJ78" s="18"/>
      <c r="IK78" s="18"/>
      <c r="IL78" s="18"/>
      <c r="IM78" s="18"/>
      <c r="IN78" s="18"/>
    </row>
    <row r="79" spans="1:242" ht="15.75" customHeight="1">
      <c r="A79" s="266" t="s">
        <v>48</v>
      </c>
      <c r="B79" s="266"/>
      <c r="C79" s="266"/>
      <c r="D79" s="88">
        <v>180</v>
      </c>
      <c r="E79" s="89">
        <f>2.25/1000*180</f>
        <v>0.40499999999999997</v>
      </c>
      <c r="F79" s="90">
        <f>0.5/1000*180</f>
        <v>0.09</v>
      </c>
      <c r="G79" s="90">
        <f>169.95/1000*180</f>
        <v>30.590999999999998</v>
      </c>
      <c r="H79" s="91">
        <f>706/1000*180</f>
        <v>127.08</v>
      </c>
      <c r="I79" s="95">
        <v>342</v>
      </c>
      <c r="J79" s="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</row>
    <row r="80" spans="1:10" ht="15.75" customHeight="1">
      <c r="A80" s="266" t="s">
        <v>33</v>
      </c>
      <c r="B80" s="266"/>
      <c r="C80" s="266"/>
      <c r="D80" s="19">
        <v>30</v>
      </c>
      <c r="E80" s="20">
        <v>2.37</v>
      </c>
      <c r="F80" s="21">
        <v>0.30000000000000004</v>
      </c>
      <c r="G80" s="21">
        <v>14.49</v>
      </c>
      <c r="H80" s="41">
        <v>70.5</v>
      </c>
      <c r="I80" s="23" t="s">
        <v>21</v>
      </c>
      <c r="J80" s="9"/>
    </row>
    <row r="81" spans="1:10" ht="16.5" customHeight="1" thickBot="1">
      <c r="A81" s="267" t="s">
        <v>22</v>
      </c>
      <c r="B81" s="267"/>
      <c r="C81" s="267"/>
      <c r="D81" s="63">
        <v>30</v>
      </c>
      <c r="E81" s="64">
        <v>1.98</v>
      </c>
      <c r="F81" s="65">
        <v>0.36</v>
      </c>
      <c r="G81" s="65">
        <v>10.02</v>
      </c>
      <c r="H81" s="66">
        <v>52.2</v>
      </c>
      <c r="I81" s="162" t="s">
        <v>21</v>
      </c>
      <c r="J81" s="9"/>
    </row>
    <row r="82" spans="1:249" ht="16.5" customHeight="1" thickBot="1">
      <c r="A82" s="309" t="s">
        <v>23</v>
      </c>
      <c r="B82" s="310"/>
      <c r="C82" s="310"/>
      <c r="D82" s="193">
        <f>SUM(D76:D81)</f>
        <v>680</v>
      </c>
      <c r="E82" s="194">
        <f>SUM(E76:E81)</f>
        <v>20.924500000000002</v>
      </c>
      <c r="F82" s="171">
        <f>SUM(F76:F81)</f>
        <v>20.33625</v>
      </c>
      <c r="G82" s="171">
        <f>SUM(G76:G81)</f>
        <v>100.12724999999999</v>
      </c>
      <c r="H82" s="191">
        <f>SUM(H76:H81)</f>
        <v>676.6800000000001</v>
      </c>
      <c r="I82" s="172"/>
      <c r="J82" s="18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</row>
    <row r="83" spans="1:9" s="186" customFormat="1" ht="16.5" customHeight="1">
      <c r="A83" s="338"/>
      <c r="B83" s="338"/>
      <c r="C83" s="338"/>
      <c r="D83" s="338"/>
      <c r="E83" s="189"/>
      <c r="F83" s="189"/>
      <c r="G83" s="189"/>
      <c r="H83" s="189"/>
      <c r="I83" s="189"/>
    </row>
    <row r="84" spans="1:9" s="186" customFormat="1" ht="15.75" customHeight="1">
      <c r="A84" s="339" t="s">
        <v>55</v>
      </c>
      <c r="B84" s="339"/>
      <c r="C84" s="339"/>
      <c r="D84" s="187"/>
      <c r="E84" s="188"/>
      <c r="F84" s="188"/>
      <c r="G84" s="188"/>
      <c r="H84" s="188"/>
      <c r="I84" s="188"/>
    </row>
    <row r="85" spans="1:249" ht="16.5" customHeight="1" thickBot="1">
      <c r="A85" s="340" t="s">
        <v>1</v>
      </c>
      <c r="B85" s="340"/>
      <c r="C85" s="340"/>
      <c r="D85" s="93"/>
      <c r="E85" s="184"/>
      <c r="F85" s="184"/>
      <c r="G85" s="184"/>
      <c r="H85" s="184"/>
      <c r="I85" s="184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5"/>
      <c r="EK85" s="185"/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5"/>
      <c r="EX85" s="185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5"/>
      <c r="FK85" s="185"/>
      <c r="FL85" s="185"/>
      <c r="FM85" s="185"/>
      <c r="FN85" s="185"/>
      <c r="FO85" s="185"/>
      <c r="FP85" s="185"/>
      <c r="FQ85" s="185"/>
      <c r="FR85" s="185"/>
      <c r="FS85" s="185"/>
      <c r="FT85" s="185"/>
      <c r="FU85" s="185"/>
      <c r="FV85" s="185"/>
      <c r="FW85" s="185"/>
      <c r="FX85" s="185"/>
      <c r="FY85" s="185"/>
      <c r="FZ85" s="185"/>
      <c r="GA85" s="185"/>
      <c r="GB85" s="185"/>
      <c r="GC85" s="185"/>
      <c r="GD85" s="185"/>
      <c r="GE85" s="185"/>
      <c r="GF85" s="185"/>
      <c r="GG85" s="185"/>
      <c r="GH85" s="185"/>
      <c r="GI85" s="185"/>
      <c r="GJ85" s="185"/>
      <c r="GK85" s="185"/>
      <c r="GL85" s="185"/>
      <c r="GM85" s="185"/>
      <c r="GN85" s="185"/>
      <c r="GO85" s="185"/>
      <c r="GP85" s="185"/>
      <c r="GQ85" s="185"/>
      <c r="GR85" s="185"/>
      <c r="GS85" s="185"/>
      <c r="GT85" s="185"/>
      <c r="GU85" s="185"/>
      <c r="GV85" s="185"/>
      <c r="GW85" s="185"/>
      <c r="GX85" s="185"/>
      <c r="GY85" s="185"/>
      <c r="GZ85" s="185"/>
      <c r="HA85" s="185"/>
      <c r="HB85" s="185"/>
      <c r="HC85" s="185"/>
      <c r="HD85" s="185"/>
      <c r="HE85" s="185"/>
      <c r="HF85" s="185"/>
      <c r="HG85" s="185"/>
      <c r="HH85" s="185"/>
      <c r="HI85" s="185"/>
      <c r="HJ85" s="185"/>
      <c r="HK85" s="185"/>
      <c r="HL85" s="185"/>
      <c r="HM85" s="185"/>
      <c r="HN85" s="185"/>
      <c r="HO85" s="185"/>
      <c r="HP85" s="185"/>
      <c r="HQ85" s="185"/>
      <c r="HR85" s="185"/>
      <c r="HS85" s="185"/>
      <c r="HT85" s="185"/>
      <c r="HU85" s="185"/>
      <c r="HV85" s="185"/>
      <c r="HW85" s="185"/>
      <c r="HX85" s="185"/>
      <c r="HY85" s="185"/>
      <c r="HZ85" s="185"/>
      <c r="IA85" s="185"/>
      <c r="IB85" s="185"/>
      <c r="IC85" s="185"/>
      <c r="ID85" s="185"/>
      <c r="IE85" s="185"/>
      <c r="IF85" s="185"/>
      <c r="IG85" s="185"/>
      <c r="IH85" s="185"/>
      <c r="II85" s="185"/>
      <c r="IJ85" s="185"/>
      <c r="IK85" s="185"/>
      <c r="IL85" s="185"/>
      <c r="IM85" s="185"/>
      <c r="IN85" s="185"/>
      <c r="IO85" s="185"/>
    </row>
    <row r="86" spans="1:10" ht="18" customHeight="1">
      <c r="A86" s="271" t="s">
        <v>60</v>
      </c>
      <c r="B86" s="271"/>
      <c r="C86" s="271"/>
      <c r="D86" s="271"/>
      <c r="E86" s="271"/>
      <c r="F86" s="271"/>
      <c r="G86" s="271"/>
      <c r="H86" s="271"/>
      <c r="I86" s="271"/>
      <c r="J86" s="9"/>
    </row>
    <row r="87" spans="1:10" ht="19.5" customHeight="1">
      <c r="A87" s="275" t="s">
        <v>3</v>
      </c>
      <c r="B87" s="275"/>
      <c r="C87" s="275"/>
      <c r="D87" s="271" t="s">
        <v>4</v>
      </c>
      <c r="E87" s="276" t="s">
        <v>5</v>
      </c>
      <c r="F87" s="276"/>
      <c r="G87" s="276"/>
      <c r="H87" s="277" t="s">
        <v>6</v>
      </c>
      <c r="I87" s="271" t="s">
        <v>7</v>
      </c>
      <c r="J87" s="9"/>
    </row>
    <row r="88" spans="1:10" ht="15" customHeight="1" thickBot="1">
      <c r="A88" s="275"/>
      <c r="B88" s="275"/>
      <c r="C88" s="275"/>
      <c r="D88" s="271"/>
      <c r="E88" s="50" t="s">
        <v>8</v>
      </c>
      <c r="F88" s="51" t="s">
        <v>9</v>
      </c>
      <c r="G88" s="51" t="s">
        <v>10</v>
      </c>
      <c r="H88" s="277"/>
      <c r="I88" s="271"/>
      <c r="J88" s="9"/>
    </row>
    <row r="89" spans="1:10" ht="15.75" customHeight="1" thickBot="1">
      <c r="A89" s="271" t="s">
        <v>16</v>
      </c>
      <c r="B89" s="271"/>
      <c r="C89" s="271"/>
      <c r="D89" s="271"/>
      <c r="E89" s="271"/>
      <c r="F89" s="271"/>
      <c r="G89" s="271"/>
      <c r="H89" s="271"/>
      <c r="I89" s="271"/>
      <c r="J89" s="9"/>
    </row>
    <row r="90" spans="1:248" ht="15.75" customHeight="1">
      <c r="A90" s="280" t="s">
        <v>39</v>
      </c>
      <c r="B90" s="280"/>
      <c r="C90" s="280"/>
      <c r="D90" s="13">
        <v>200</v>
      </c>
      <c r="E90" s="14">
        <v>1.58</v>
      </c>
      <c r="F90" s="15">
        <v>2.17</v>
      </c>
      <c r="G90" s="15">
        <v>9.69</v>
      </c>
      <c r="H90" s="16">
        <v>68.6</v>
      </c>
      <c r="I90" s="17">
        <v>101</v>
      </c>
      <c r="J90" s="9"/>
      <c r="II90" s="18"/>
      <c r="IJ90" s="18"/>
      <c r="IK90" s="18"/>
      <c r="IL90" s="18"/>
      <c r="IM90" s="18"/>
      <c r="IN90" s="18"/>
    </row>
    <row r="91" spans="1:10" ht="15.75" customHeight="1">
      <c r="A91" s="266" t="s">
        <v>51</v>
      </c>
      <c r="B91" s="266"/>
      <c r="C91" s="266"/>
      <c r="D91" s="19">
        <v>155</v>
      </c>
      <c r="E91" s="20">
        <v>2.61285714285714</v>
      </c>
      <c r="F91" s="21">
        <v>16.2233333333333</v>
      </c>
      <c r="G91" s="21">
        <v>12.6952380952381</v>
      </c>
      <c r="H91" s="22">
        <v>209.619047619048</v>
      </c>
      <c r="I91" s="23">
        <v>143</v>
      </c>
      <c r="J91" s="9"/>
    </row>
    <row r="92" spans="1:242" ht="15.75" customHeight="1">
      <c r="A92" s="266" t="s">
        <v>50</v>
      </c>
      <c r="B92" s="266"/>
      <c r="C92" s="266"/>
      <c r="D92" s="19">
        <v>55</v>
      </c>
      <c r="E92" s="20">
        <f>8.5/55*75</f>
        <v>11.59090909090909</v>
      </c>
      <c r="F92" s="21">
        <f>12.1/55*75</f>
        <v>16.5</v>
      </c>
      <c r="G92" s="21">
        <f>7.16/55*75</f>
        <v>9.763636363636364</v>
      </c>
      <c r="H92" s="22">
        <f>164/55*75</f>
        <v>223.63636363636365</v>
      </c>
      <c r="I92" s="23">
        <v>268</v>
      </c>
      <c r="J92" s="9"/>
      <c r="HZ92" s="18"/>
      <c r="IA92" s="18"/>
      <c r="IB92" s="18"/>
      <c r="IC92" s="18"/>
      <c r="ID92" s="18"/>
      <c r="IE92" s="18"/>
      <c r="IF92" s="18"/>
      <c r="IG92" s="18"/>
      <c r="IH92" s="18"/>
    </row>
    <row r="93" spans="1:242" s="18" customFormat="1" ht="15.75" customHeight="1">
      <c r="A93" s="266" t="s">
        <v>14</v>
      </c>
      <c r="B93" s="266"/>
      <c r="C93" s="266"/>
      <c r="D93" s="19">
        <v>180</v>
      </c>
      <c r="E93" s="54">
        <v>0.06</v>
      </c>
      <c r="F93" s="55">
        <v>0.02</v>
      </c>
      <c r="G93" s="55">
        <v>9.99</v>
      </c>
      <c r="H93" s="41">
        <v>40</v>
      </c>
      <c r="I93" s="23">
        <v>392</v>
      </c>
      <c r="J93" s="103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</row>
    <row r="94" spans="1:10" ht="15.75" customHeight="1">
      <c r="A94" s="266" t="s">
        <v>33</v>
      </c>
      <c r="B94" s="266"/>
      <c r="C94" s="266"/>
      <c r="D94" s="19">
        <v>30</v>
      </c>
      <c r="E94" s="20">
        <v>2.37</v>
      </c>
      <c r="F94" s="21">
        <v>0.30000000000000004</v>
      </c>
      <c r="G94" s="21">
        <v>14.49</v>
      </c>
      <c r="H94" s="41">
        <v>70.5</v>
      </c>
      <c r="I94" s="23" t="s">
        <v>21</v>
      </c>
      <c r="J94" s="9"/>
    </row>
    <row r="95" spans="1:10" ht="16.5" customHeight="1" thickBot="1">
      <c r="A95" s="267" t="s">
        <v>22</v>
      </c>
      <c r="B95" s="267"/>
      <c r="C95" s="267"/>
      <c r="D95" s="63">
        <v>30</v>
      </c>
      <c r="E95" s="64">
        <v>1.98</v>
      </c>
      <c r="F95" s="65">
        <v>0.36</v>
      </c>
      <c r="G95" s="65">
        <v>10.02</v>
      </c>
      <c r="H95" s="66">
        <v>52.2</v>
      </c>
      <c r="I95" s="137" t="s">
        <v>21</v>
      </c>
      <c r="J95" s="9"/>
    </row>
    <row r="96" spans="1:249" ht="16.5" customHeight="1" thickBot="1">
      <c r="A96" s="309" t="s">
        <v>23</v>
      </c>
      <c r="B96" s="310"/>
      <c r="C96" s="310"/>
      <c r="D96" s="190">
        <f>SUM(D90:D95)</f>
        <v>650</v>
      </c>
      <c r="E96" s="171">
        <f>SUM(E90:E95)</f>
        <v>20.19376623376623</v>
      </c>
      <c r="F96" s="171">
        <f>SUM(F90:F95)</f>
        <v>35.5733333333333</v>
      </c>
      <c r="G96" s="171">
        <f>SUM(G90:G95)</f>
        <v>66.64887445887447</v>
      </c>
      <c r="H96" s="191">
        <f>SUM(H90:H95)</f>
        <v>664.5554112554116</v>
      </c>
      <c r="I96" s="172"/>
      <c r="J96" s="18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9" s="186" customFormat="1" ht="16.5" customHeight="1">
      <c r="A97" s="338"/>
      <c r="B97" s="338"/>
      <c r="C97" s="338"/>
      <c r="D97" s="338"/>
      <c r="E97" s="189"/>
      <c r="F97" s="189"/>
      <c r="G97" s="189"/>
      <c r="H97" s="189"/>
      <c r="I97" s="189"/>
    </row>
    <row r="98" spans="1:9" s="186" customFormat="1" ht="15.75" customHeight="1">
      <c r="A98" s="339" t="s">
        <v>55</v>
      </c>
      <c r="B98" s="339"/>
      <c r="C98" s="339"/>
      <c r="D98" s="187"/>
      <c r="E98" s="188"/>
      <c r="F98" s="188"/>
      <c r="G98" s="188"/>
      <c r="H98" s="188"/>
      <c r="I98" s="188"/>
    </row>
    <row r="99" spans="1:249" ht="16.5" customHeight="1" thickBot="1">
      <c r="A99" s="340" t="s">
        <v>1</v>
      </c>
      <c r="B99" s="340"/>
      <c r="C99" s="340"/>
      <c r="D99" s="93"/>
      <c r="E99" s="184"/>
      <c r="F99" s="184"/>
      <c r="G99" s="184"/>
      <c r="H99" s="184"/>
      <c r="I99" s="184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85"/>
      <c r="EL99" s="185"/>
      <c r="EM99" s="185"/>
      <c r="EN99" s="185"/>
      <c r="EO99" s="185"/>
      <c r="EP99" s="185"/>
      <c r="EQ99" s="185"/>
      <c r="ER99" s="185"/>
      <c r="ES99" s="185"/>
      <c r="ET99" s="185"/>
      <c r="EU99" s="185"/>
      <c r="EV99" s="185"/>
      <c r="EW99" s="185"/>
      <c r="EX99" s="185"/>
      <c r="EY99" s="185"/>
      <c r="EZ99" s="185"/>
      <c r="FA99" s="185"/>
      <c r="FB99" s="185"/>
      <c r="FC99" s="185"/>
      <c r="FD99" s="185"/>
      <c r="FE99" s="185"/>
      <c r="FF99" s="185"/>
      <c r="FG99" s="185"/>
      <c r="FH99" s="185"/>
      <c r="FI99" s="185"/>
      <c r="FJ99" s="185"/>
      <c r="FK99" s="185"/>
      <c r="FL99" s="185"/>
      <c r="FM99" s="185"/>
      <c r="FN99" s="185"/>
      <c r="FO99" s="185"/>
      <c r="FP99" s="185"/>
      <c r="FQ99" s="185"/>
      <c r="FR99" s="185"/>
      <c r="FS99" s="185"/>
      <c r="FT99" s="185"/>
      <c r="FU99" s="185"/>
      <c r="FV99" s="185"/>
      <c r="FW99" s="185"/>
      <c r="FX99" s="185"/>
      <c r="FY99" s="185"/>
      <c r="FZ99" s="185"/>
      <c r="GA99" s="185"/>
      <c r="GB99" s="185"/>
      <c r="GC99" s="185"/>
      <c r="GD99" s="185"/>
      <c r="GE99" s="185"/>
      <c r="GF99" s="185"/>
      <c r="GG99" s="185"/>
      <c r="GH99" s="185"/>
      <c r="GI99" s="185"/>
      <c r="GJ99" s="185"/>
      <c r="GK99" s="185"/>
      <c r="GL99" s="185"/>
      <c r="GM99" s="185"/>
      <c r="GN99" s="185"/>
      <c r="GO99" s="185"/>
      <c r="GP99" s="185"/>
      <c r="GQ99" s="185"/>
      <c r="GR99" s="185"/>
      <c r="GS99" s="185"/>
      <c r="GT99" s="185"/>
      <c r="GU99" s="185"/>
      <c r="GV99" s="185"/>
      <c r="GW99" s="185"/>
      <c r="GX99" s="185"/>
      <c r="GY99" s="185"/>
      <c r="GZ99" s="185"/>
      <c r="HA99" s="185"/>
      <c r="HB99" s="185"/>
      <c r="HC99" s="185"/>
      <c r="HD99" s="185"/>
      <c r="HE99" s="185"/>
      <c r="HF99" s="185"/>
      <c r="HG99" s="185"/>
      <c r="HH99" s="185"/>
      <c r="HI99" s="185"/>
      <c r="HJ99" s="185"/>
      <c r="HK99" s="185"/>
      <c r="HL99" s="185"/>
      <c r="HM99" s="185"/>
      <c r="HN99" s="185"/>
      <c r="HO99" s="185"/>
      <c r="HP99" s="185"/>
      <c r="HQ99" s="185"/>
      <c r="HR99" s="185"/>
      <c r="HS99" s="185"/>
      <c r="HT99" s="185"/>
      <c r="HU99" s="185"/>
      <c r="HV99" s="185"/>
      <c r="HW99" s="185"/>
      <c r="HX99" s="185"/>
      <c r="HY99" s="185"/>
      <c r="HZ99" s="185"/>
      <c r="IA99" s="185"/>
      <c r="IB99" s="185"/>
      <c r="IC99" s="185"/>
      <c r="ID99" s="185"/>
      <c r="IE99" s="185"/>
      <c r="IF99" s="185"/>
      <c r="IG99" s="185"/>
      <c r="IH99" s="185"/>
      <c r="II99" s="185"/>
      <c r="IJ99" s="185"/>
      <c r="IK99" s="185"/>
      <c r="IL99" s="185"/>
      <c r="IM99" s="185"/>
      <c r="IN99" s="185"/>
      <c r="IO99" s="185"/>
    </row>
    <row r="100" spans="1:10" ht="15.75" customHeight="1">
      <c r="A100" s="271" t="s">
        <v>62</v>
      </c>
      <c r="B100" s="271"/>
      <c r="C100" s="271"/>
      <c r="D100" s="271"/>
      <c r="E100" s="271"/>
      <c r="F100" s="271"/>
      <c r="G100" s="271"/>
      <c r="H100" s="271"/>
      <c r="I100" s="271"/>
      <c r="J100" s="9"/>
    </row>
    <row r="101" spans="1:10" ht="23.25" customHeight="1">
      <c r="A101" s="301" t="s">
        <v>3</v>
      </c>
      <c r="B101" s="301"/>
      <c r="C101" s="301"/>
      <c r="D101" s="271" t="s">
        <v>4</v>
      </c>
      <c r="E101" s="276" t="s">
        <v>5</v>
      </c>
      <c r="F101" s="276"/>
      <c r="G101" s="276"/>
      <c r="H101" s="277" t="s">
        <v>6</v>
      </c>
      <c r="I101" s="271" t="s">
        <v>7</v>
      </c>
      <c r="J101" s="9"/>
    </row>
    <row r="102" spans="1:10" ht="17.25" customHeight="1" thickBot="1">
      <c r="A102" s="301"/>
      <c r="B102" s="301"/>
      <c r="C102" s="301"/>
      <c r="D102" s="271"/>
      <c r="E102" s="50" t="s">
        <v>8</v>
      </c>
      <c r="F102" s="51" t="s">
        <v>9</v>
      </c>
      <c r="G102" s="51" t="s">
        <v>10</v>
      </c>
      <c r="H102" s="277"/>
      <c r="I102" s="271"/>
      <c r="J102" s="9"/>
    </row>
    <row r="103" spans="1:242" ht="18.75" customHeight="1" thickBot="1">
      <c r="A103" s="271" t="s">
        <v>16</v>
      </c>
      <c r="B103" s="271"/>
      <c r="C103" s="271"/>
      <c r="D103" s="271"/>
      <c r="E103" s="271"/>
      <c r="F103" s="271"/>
      <c r="G103" s="271"/>
      <c r="H103" s="271"/>
      <c r="I103" s="271"/>
      <c r="J103" s="9"/>
      <c r="HZ103" s="18"/>
      <c r="IA103" s="18"/>
      <c r="IB103" s="18"/>
      <c r="IC103" s="18"/>
      <c r="ID103" s="18"/>
      <c r="IE103" s="18"/>
      <c r="IF103" s="18"/>
      <c r="IG103" s="18"/>
      <c r="IH103" s="18"/>
    </row>
    <row r="104" spans="1:233" s="18" customFormat="1" ht="15.75" customHeight="1">
      <c r="A104" s="280" t="s">
        <v>65</v>
      </c>
      <c r="B104" s="280"/>
      <c r="C104" s="280"/>
      <c r="D104" s="13">
        <v>200</v>
      </c>
      <c r="E104" s="14">
        <v>1.61</v>
      </c>
      <c r="F104" s="15">
        <v>4.08</v>
      </c>
      <c r="G104" s="15">
        <v>9.58</v>
      </c>
      <c r="H104" s="16">
        <v>85.8</v>
      </c>
      <c r="I104" s="17">
        <v>96</v>
      </c>
      <c r="J104" s="103"/>
      <c r="HQ104" s="1"/>
      <c r="HR104" s="1"/>
      <c r="HS104" s="1"/>
      <c r="HT104" s="1"/>
      <c r="HU104" s="1"/>
      <c r="HV104" s="1"/>
      <c r="HW104" s="1"/>
      <c r="HX104" s="1"/>
      <c r="HY104" s="1"/>
    </row>
    <row r="105" spans="1:233" ht="15.75" customHeight="1">
      <c r="A105" s="266" t="s">
        <v>47</v>
      </c>
      <c r="B105" s="266"/>
      <c r="C105" s="266"/>
      <c r="D105" s="19">
        <v>150</v>
      </c>
      <c r="E105" s="54">
        <v>12.5</v>
      </c>
      <c r="F105" s="55">
        <v>11.17</v>
      </c>
      <c r="G105" s="55">
        <v>12.9</v>
      </c>
      <c r="H105" s="41">
        <v>202</v>
      </c>
      <c r="I105" s="23">
        <v>292</v>
      </c>
      <c r="J105" s="9"/>
      <c r="HQ105" s="87"/>
      <c r="HR105" s="87"/>
      <c r="HS105" s="87"/>
      <c r="HT105" s="87"/>
      <c r="HU105" s="87"/>
      <c r="HV105" s="87"/>
      <c r="HW105" s="87"/>
      <c r="HX105" s="87"/>
      <c r="HY105" s="87"/>
    </row>
    <row r="106" spans="1:242" ht="15.75" customHeight="1">
      <c r="A106" s="266" t="s">
        <v>14</v>
      </c>
      <c r="B106" s="266"/>
      <c r="C106" s="266"/>
      <c r="D106" s="19">
        <v>180</v>
      </c>
      <c r="E106" s="54">
        <v>0.06</v>
      </c>
      <c r="F106" s="55">
        <v>0.02</v>
      </c>
      <c r="G106" s="55">
        <v>9.99</v>
      </c>
      <c r="H106" s="41">
        <v>40</v>
      </c>
      <c r="I106" s="23">
        <v>392</v>
      </c>
      <c r="J106" s="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</row>
    <row r="107" spans="1:242" ht="15.75" customHeight="1">
      <c r="A107" s="266" t="s">
        <v>33</v>
      </c>
      <c r="B107" s="266"/>
      <c r="C107" s="266"/>
      <c r="D107" s="19">
        <v>40</v>
      </c>
      <c r="E107" s="20">
        <v>3.16</v>
      </c>
      <c r="F107" s="21">
        <v>0.4</v>
      </c>
      <c r="G107" s="21">
        <v>19.32</v>
      </c>
      <c r="H107" s="41">
        <v>94</v>
      </c>
      <c r="I107" s="23" t="s">
        <v>21</v>
      </c>
      <c r="J107" s="9"/>
      <c r="HZ107" s="18"/>
      <c r="IA107" s="18"/>
      <c r="IB107" s="18"/>
      <c r="IC107" s="18"/>
      <c r="ID107" s="18"/>
      <c r="IE107" s="18"/>
      <c r="IF107" s="18"/>
      <c r="IG107" s="18"/>
      <c r="IH107" s="18"/>
    </row>
    <row r="108" spans="1:242" ht="15.75" customHeight="1" thickBot="1">
      <c r="A108" s="267" t="s">
        <v>22</v>
      </c>
      <c r="B108" s="267"/>
      <c r="C108" s="267"/>
      <c r="D108" s="63">
        <v>30</v>
      </c>
      <c r="E108" s="64">
        <v>1.98</v>
      </c>
      <c r="F108" s="65">
        <v>0.36</v>
      </c>
      <c r="G108" s="65">
        <v>10.02</v>
      </c>
      <c r="H108" s="66">
        <v>52.2</v>
      </c>
      <c r="I108" s="162" t="s">
        <v>21</v>
      </c>
      <c r="J108" s="9"/>
      <c r="HZ108" s="18"/>
      <c r="IA108" s="18"/>
      <c r="IB108" s="18"/>
      <c r="IC108" s="18"/>
      <c r="ID108" s="18"/>
      <c r="IE108" s="18"/>
      <c r="IF108" s="18"/>
      <c r="IG108" s="18"/>
      <c r="IH108" s="18"/>
    </row>
    <row r="109" spans="1:242" ht="16.5" customHeight="1" thickBot="1">
      <c r="A109" s="309" t="s">
        <v>23</v>
      </c>
      <c r="B109" s="310"/>
      <c r="C109" s="310"/>
      <c r="D109" s="190">
        <f>SUM(D104:D108)</f>
        <v>600</v>
      </c>
      <c r="E109" s="171">
        <f>SUM(E104:E108)</f>
        <v>19.31</v>
      </c>
      <c r="F109" s="171">
        <f>SUM(F104:F108)</f>
        <v>16.03</v>
      </c>
      <c r="G109" s="171">
        <f>SUM(G104:G108)</f>
        <v>61.81</v>
      </c>
      <c r="H109" s="171">
        <f>SUM(H104:H108)</f>
        <v>474</v>
      </c>
      <c r="I109" s="199"/>
      <c r="J109" s="9"/>
      <c r="HZ109" s="18"/>
      <c r="IA109" s="18"/>
      <c r="IB109" s="18"/>
      <c r="IC109" s="18"/>
      <c r="ID109" s="18"/>
      <c r="IE109" s="18"/>
      <c r="IF109" s="18"/>
      <c r="IG109" s="18"/>
      <c r="IH109" s="18"/>
    </row>
    <row r="110" spans="1:242" ht="16.5" customHeight="1">
      <c r="A110" s="147"/>
      <c r="B110" s="147"/>
      <c r="C110" s="147"/>
      <c r="D110" s="148"/>
      <c r="E110" s="31"/>
      <c r="F110" s="31"/>
      <c r="G110" s="31"/>
      <c r="H110" s="31"/>
      <c r="I110" s="149"/>
      <c r="J110" s="9"/>
      <c r="HZ110" s="18"/>
      <c r="IA110" s="18"/>
      <c r="IB110" s="18"/>
      <c r="IC110" s="18"/>
      <c r="ID110" s="18"/>
      <c r="IE110" s="18"/>
      <c r="IF110" s="18"/>
      <c r="IG110" s="18"/>
      <c r="IH110" s="18"/>
    </row>
    <row r="111" spans="1:9" ht="15.75" customHeight="1">
      <c r="A111" s="335" t="s">
        <v>55</v>
      </c>
      <c r="B111" s="335"/>
      <c r="C111" s="335"/>
      <c r="D111" s="157"/>
      <c r="E111" s="150"/>
      <c r="F111" s="150"/>
      <c r="G111" s="150"/>
      <c r="H111" s="150"/>
      <c r="I111" s="150"/>
    </row>
    <row r="112" spans="1:9" ht="16.5" customHeight="1">
      <c r="A112" s="274" t="s">
        <v>1</v>
      </c>
      <c r="B112" s="274"/>
      <c r="C112" s="274"/>
      <c r="D112" s="11"/>
      <c r="E112" s="48"/>
      <c r="F112" s="48"/>
      <c r="G112" s="48"/>
      <c r="H112" s="48"/>
      <c r="I112" s="48"/>
    </row>
    <row r="113" spans="1:10" ht="15.75" customHeight="1">
      <c r="A113" s="271" t="s">
        <v>66</v>
      </c>
      <c r="B113" s="271"/>
      <c r="C113" s="271"/>
      <c r="D113" s="271"/>
      <c r="E113" s="271"/>
      <c r="F113" s="271"/>
      <c r="G113" s="271"/>
      <c r="H113" s="271"/>
      <c r="I113" s="271"/>
      <c r="J113" s="9"/>
    </row>
    <row r="114" spans="1:10" ht="22.5" customHeight="1">
      <c r="A114" s="300" t="s">
        <v>3</v>
      </c>
      <c r="B114" s="300"/>
      <c r="C114" s="300"/>
      <c r="D114" s="271" t="s">
        <v>4</v>
      </c>
      <c r="E114" s="293" t="s">
        <v>5</v>
      </c>
      <c r="F114" s="293"/>
      <c r="G114" s="293"/>
      <c r="H114" s="294" t="s">
        <v>6</v>
      </c>
      <c r="I114" s="271" t="s">
        <v>7</v>
      </c>
      <c r="J114" s="9"/>
    </row>
    <row r="115" spans="1:10" ht="21" customHeight="1" thickBot="1">
      <c r="A115" s="300"/>
      <c r="B115" s="300"/>
      <c r="C115" s="300"/>
      <c r="D115" s="271"/>
      <c r="E115" s="10" t="s">
        <v>8</v>
      </c>
      <c r="F115" s="11" t="s">
        <v>9</v>
      </c>
      <c r="G115" s="11" t="s">
        <v>10</v>
      </c>
      <c r="H115" s="294"/>
      <c r="I115" s="271"/>
      <c r="J115" s="9"/>
    </row>
    <row r="116" spans="1:10" ht="18" customHeight="1" thickBot="1">
      <c r="A116" s="281" t="s">
        <v>16</v>
      </c>
      <c r="B116" s="281"/>
      <c r="C116" s="281"/>
      <c r="D116" s="281"/>
      <c r="E116" s="281"/>
      <c r="F116" s="281"/>
      <c r="G116" s="281"/>
      <c r="H116" s="281"/>
      <c r="I116" s="281"/>
      <c r="J116" s="9"/>
    </row>
    <row r="117" spans="1:248" ht="15.75" customHeight="1">
      <c r="A117" s="280" t="s">
        <v>68</v>
      </c>
      <c r="B117" s="280"/>
      <c r="C117" s="280"/>
      <c r="D117" s="13">
        <v>200</v>
      </c>
      <c r="E117" s="14">
        <v>1.65</v>
      </c>
      <c r="F117" s="15">
        <v>4.01</v>
      </c>
      <c r="G117" s="15">
        <v>10.75</v>
      </c>
      <c r="H117" s="16">
        <v>93.6</v>
      </c>
      <c r="I117" s="13">
        <v>83</v>
      </c>
      <c r="J117" s="9"/>
      <c r="II117" s="18"/>
      <c r="IJ117" s="18"/>
      <c r="IK117" s="18"/>
      <c r="IL117" s="18"/>
      <c r="IM117" s="18"/>
      <c r="IN117" s="18"/>
    </row>
    <row r="118" spans="1:10" ht="15.75" customHeight="1">
      <c r="A118" s="266" t="s">
        <v>69</v>
      </c>
      <c r="B118" s="266"/>
      <c r="C118" s="266"/>
      <c r="D118" s="19">
        <v>150</v>
      </c>
      <c r="E118" s="54">
        <v>6.31</v>
      </c>
      <c r="F118" s="55">
        <v>4.5</v>
      </c>
      <c r="G118" s="55">
        <v>38.85</v>
      </c>
      <c r="H118" s="41">
        <v>221.25</v>
      </c>
      <c r="I118" s="23">
        <v>302</v>
      </c>
      <c r="J118" s="9"/>
    </row>
    <row r="119" spans="1:248" ht="15.75" customHeight="1">
      <c r="A119" s="266" t="s">
        <v>31</v>
      </c>
      <c r="B119" s="266"/>
      <c r="C119" s="266"/>
      <c r="D119" s="19">
        <v>90</v>
      </c>
      <c r="E119" s="20">
        <v>9.50625</v>
      </c>
      <c r="F119" s="21">
        <v>11.08125</v>
      </c>
      <c r="G119" s="21">
        <v>11.655</v>
      </c>
      <c r="H119" s="22">
        <v>184.5</v>
      </c>
      <c r="I119" s="19">
        <v>294</v>
      </c>
      <c r="J119" s="9"/>
      <c r="II119" s="18"/>
      <c r="IJ119" s="18"/>
      <c r="IK119" s="18"/>
      <c r="IL119" s="18"/>
      <c r="IM119" s="18"/>
      <c r="IN119" s="18"/>
    </row>
    <row r="120" spans="1:248" s="18" customFormat="1" ht="15.75" customHeight="1">
      <c r="A120" s="266" t="s">
        <v>48</v>
      </c>
      <c r="B120" s="266"/>
      <c r="C120" s="266"/>
      <c r="D120" s="88">
        <v>180</v>
      </c>
      <c r="E120" s="89">
        <f>2.25/1000*180</f>
        <v>0.40499999999999997</v>
      </c>
      <c r="F120" s="90">
        <f>0.5/1000*180</f>
        <v>0.09</v>
      </c>
      <c r="G120" s="90">
        <f>169.95/1000*180</f>
        <v>30.590999999999998</v>
      </c>
      <c r="H120" s="91">
        <f>706/1000*180</f>
        <v>127.08</v>
      </c>
      <c r="I120" s="95">
        <v>342</v>
      </c>
      <c r="J120" s="103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</row>
    <row r="121" spans="1:10" ht="15.75" customHeight="1">
      <c r="A121" s="266" t="s">
        <v>33</v>
      </c>
      <c r="B121" s="266"/>
      <c r="C121" s="266"/>
      <c r="D121" s="19">
        <v>40</v>
      </c>
      <c r="E121" s="20">
        <v>3.16</v>
      </c>
      <c r="F121" s="21">
        <v>0.4</v>
      </c>
      <c r="G121" s="21">
        <v>19.32</v>
      </c>
      <c r="H121" s="41">
        <v>94</v>
      </c>
      <c r="I121" s="23" t="s">
        <v>21</v>
      </c>
      <c r="J121" s="9"/>
    </row>
    <row r="122" spans="1:10" ht="15.75" customHeight="1">
      <c r="A122" s="270" t="s">
        <v>22</v>
      </c>
      <c r="B122" s="270"/>
      <c r="C122" s="270"/>
      <c r="D122" s="63">
        <v>30</v>
      </c>
      <c r="E122" s="64">
        <v>1.98</v>
      </c>
      <c r="F122" s="65">
        <v>0.36</v>
      </c>
      <c r="G122" s="65">
        <v>10.02</v>
      </c>
      <c r="H122" s="66">
        <v>52.2</v>
      </c>
      <c r="I122" s="28" t="s">
        <v>21</v>
      </c>
      <c r="J122" s="9"/>
    </row>
    <row r="123" spans="1:10" ht="16.5" customHeight="1" thickBot="1">
      <c r="A123" s="268" t="s">
        <v>23</v>
      </c>
      <c r="B123" s="268"/>
      <c r="C123" s="268"/>
      <c r="D123" s="35">
        <f>SUM(D117:D122)</f>
        <v>690</v>
      </c>
      <c r="E123" s="75">
        <f>SUM(E117:E122)</f>
        <v>23.01125</v>
      </c>
      <c r="F123" s="75">
        <f>SUM(F117:F122)</f>
        <v>20.44125</v>
      </c>
      <c r="G123" s="75">
        <f>SUM(G117:G122)</f>
        <v>121.18599999999999</v>
      </c>
      <c r="H123" s="45">
        <f>SUM(H117:H122)</f>
        <v>772.6300000000001</v>
      </c>
      <c r="I123" s="45"/>
      <c r="J123" s="9"/>
    </row>
    <row r="124" spans="1:10" ht="16.5" customHeight="1">
      <c r="A124" s="147"/>
      <c r="B124" s="147"/>
      <c r="C124" s="147"/>
      <c r="D124" s="148"/>
      <c r="E124" s="31"/>
      <c r="F124" s="31"/>
      <c r="G124" s="31"/>
      <c r="H124" s="149"/>
      <c r="I124" s="149"/>
      <c r="J124" s="9"/>
    </row>
    <row r="125" spans="1:9" ht="15.75" customHeight="1">
      <c r="A125" s="273" t="s">
        <v>55</v>
      </c>
      <c r="B125" s="273"/>
      <c r="C125" s="273"/>
      <c r="D125" s="102"/>
      <c r="E125" s="3"/>
      <c r="F125" s="4"/>
      <c r="G125" s="4"/>
      <c r="H125" s="4"/>
      <c r="I125" s="4"/>
    </row>
    <row r="126" spans="1:9" ht="16.5" customHeight="1">
      <c r="A126" s="274" t="s">
        <v>1</v>
      </c>
      <c r="B126" s="274"/>
      <c r="C126" s="274"/>
      <c r="D126" s="11"/>
      <c r="E126" s="6"/>
      <c r="F126" s="7"/>
      <c r="G126" s="7"/>
      <c r="H126" s="7"/>
      <c r="I126" s="7"/>
    </row>
    <row r="127" spans="1:10" ht="18" customHeight="1">
      <c r="A127" s="281" t="s">
        <v>70</v>
      </c>
      <c r="B127" s="281"/>
      <c r="C127" s="281"/>
      <c r="D127" s="281"/>
      <c r="E127" s="281"/>
      <c r="F127" s="281"/>
      <c r="G127" s="281"/>
      <c r="H127" s="281"/>
      <c r="I127" s="281"/>
      <c r="J127" s="9"/>
    </row>
    <row r="128" spans="1:242" ht="20.25" customHeight="1">
      <c r="A128" s="290" t="s">
        <v>3</v>
      </c>
      <c r="B128" s="290"/>
      <c r="C128" s="290"/>
      <c r="D128" s="271" t="s">
        <v>4</v>
      </c>
      <c r="E128" s="276" t="s">
        <v>5</v>
      </c>
      <c r="F128" s="276"/>
      <c r="G128" s="276"/>
      <c r="H128" s="277" t="s">
        <v>6</v>
      </c>
      <c r="I128" s="271" t="s">
        <v>7</v>
      </c>
      <c r="J128" s="9"/>
      <c r="HZ128" s="18"/>
      <c r="IA128" s="18"/>
      <c r="IB128" s="18"/>
      <c r="IC128" s="18"/>
      <c r="ID128" s="18"/>
      <c r="IE128" s="18"/>
      <c r="IF128" s="18"/>
      <c r="IG128" s="18"/>
      <c r="IH128" s="18"/>
    </row>
    <row r="129" spans="1:242" ht="21" customHeight="1" thickBot="1">
      <c r="A129" s="290"/>
      <c r="B129" s="290"/>
      <c r="C129" s="290"/>
      <c r="D129" s="271"/>
      <c r="E129" s="50" t="s">
        <v>8</v>
      </c>
      <c r="F129" s="51" t="s">
        <v>9</v>
      </c>
      <c r="G129" s="51" t="s">
        <v>10</v>
      </c>
      <c r="H129" s="277"/>
      <c r="I129" s="271"/>
      <c r="J129" s="9"/>
      <c r="HZ129" s="18"/>
      <c r="IA129" s="18"/>
      <c r="IB129" s="18"/>
      <c r="IC129" s="18"/>
      <c r="ID129" s="18"/>
      <c r="IE129" s="18"/>
      <c r="IF129" s="18"/>
      <c r="IG129" s="18"/>
      <c r="IH129" s="18"/>
    </row>
    <row r="130" spans="1:242" ht="16.5" customHeight="1" thickBot="1">
      <c r="A130" s="287" t="s">
        <v>16</v>
      </c>
      <c r="B130" s="287"/>
      <c r="C130" s="287"/>
      <c r="D130" s="287"/>
      <c r="E130" s="287"/>
      <c r="F130" s="287"/>
      <c r="G130" s="287"/>
      <c r="H130" s="287"/>
      <c r="I130" s="287"/>
      <c r="J130" s="9"/>
      <c r="HZ130" s="18"/>
      <c r="IA130" s="18"/>
      <c r="IB130" s="18"/>
      <c r="IC130" s="18"/>
      <c r="ID130" s="18"/>
      <c r="IE130" s="18"/>
      <c r="IF130" s="18"/>
      <c r="IG130" s="18"/>
      <c r="IH130" s="18"/>
    </row>
    <row r="131" spans="1:248" ht="15.75" customHeight="1">
      <c r="A131" s="280" t="s">
        <v>17</v>
      </c>
      <c r="B131" s="280"/>
      <c r="C131" s="280"/>
      <c r="D131" s="13">
        <v>200</v>
      </c>
      <c r="E131" s="14">
        <v>2.15</v>
      </c>
      <c r="F131" s="15">
        <v>2.27</v>
      </c>
      <c r="G131" s="15">
        <v>13.96</v>
      </c>
      <c r="H131" s="16">
        <v>94.6</v>
      </c>
      <c r="I131" s="17">
        <v>103</v>
      </c>
      <c r="J131" s="9"/>
      <c r="II131" s="18"/>
      <c r="IJ131" s="18"/>
      <c r="IK131" s="18"/>
      <c r="IL131" s="18"/>
      <c r="IM131" s="18"/>
      <c r="IN131" s="18"/>
    </row>
    <row r="132" spans="1:242" ht="15.75" customHeight="1">
      <c r="A132" s="266" t="s">
        <v>26</v>
      </c>
      <c r="B132" s="266"/>
      <c r="C132" s="266"/>
      <c r="D132" s="19">
        <v>100</v>
      </c>
      <c r="E132" s="54">
        <v>9.75</v>
      </c>
      <c r="F132" s="55">
        <v>4.95</v>
      </c>
      <c r="G132" s="55">
        <v>3.8</v>
      </c>
      <c r="H132" s="41">
        <v>105</v>
      </c>
      <c r="I132" s="19">
        <v>229</v>
      </c>
      <c r="J132" s="9"/>
      <c r="HZ132" s="18"/>
      <c r="IA132" s="18"/>
      <c r="IB132" s="18"/>
      <c r="IC132" s="18"/>
      <c r="ID132" s="18"/>
      <c r="IE132" s="18"/>
      <c r="IF132" s="18"/>
      <c r="IG132" s="18"/>
      <c r="IH132" s="18"/>
    </row>
    <row r="133" spans="1:242" ht="15.75" customHeight="1">
      <c r="A133" s="266" t="s">
        <v>18</v>
      </c>
      <c r="B133" s="266"/>
      <c r="C133" s="266"/>
      <c r="D133" s="19">
        <v>150</v>
      </c>
      <c r="E133" s="20">
        <v>3.6045</v>
      </c>
      <c r="F133" s="21">
        <v>3.0282</v>
      </c>
      <c r="G133" s="21">
        <v>37.5345</v>
      </c>
      <c r="H133" s="36">
        <v>203.55</v>
      </c>
      <c r="I133" s="19">
        <v>302</v>
      </c>
      <c r="J133" s="9"/>
      <c r="HZ133" s="18"/>
      <c r="IA133" s="18"/>
      <c r="IB133" s="18"/>
      <c r="IC133" s="18"/>
      <c r="ID133" s="18"/>
      <c r="IE133" s="18"/>
      <c r="IF133" s="18"/>
      <c r="IG133" s="18"/>
      <c r="IH133" s="18"/>
    </row>
    <row r="134" spans="1:242" ht="15.75" customHeight="1">
      <c r="A134" s="266" t="s">
        <v>33</v>
      </c>
      <c r="B134" s="266"/>
      <c r="C134" s="266"/>
      <c r="D134" s="19">
        <v>30</v>
      </c>
      <c r="E134" s="20">
        <v>2.37</v>
      </c>
      <c r="F134" s="21">
        <v>0.30000000000000004</v>
      </c>
      <c r="G134" s="21">
        <v>14.49</v>
      </c>
      <c r="H134" s="41">
        <v>70.5</v>
      </c>
      <c r="I134" s="23" t="s">
        <v>21</v>
      </c>
      <c r="J134" s="9"/>
      <c r="HZ134" s="18"/>
      <c r="IA134" s="18"/>
      <c r="IB134" s="18"/>
      <c r="IC134" s="18"/>
      <c r="ID134" s="18"/>
      <c r="IE134" s="18"/>
      <c r="IF134" s="18"/>
      <c r="IG134" s="18"/>
      <c r="IH134" s="18"/>
    </row>
    <row r="135" spans="1:242" ht="15.75" customHeight="1">
      <c r="A135" s="266" t="s">
        <v>22</v>
      </c>
      <c r="B135" s="266"/>
      <c r="C135" s="266"/>
      <c r="D135" s="19">
        <v>30</v>
      </c>
      <c r="E135" s="54">
        <v>1.98</v>
      </c>
      <c r="F135" s="55">
        <v>0.36</v>
      </c>
      <c r="G135" s="55">
        <v>10.02</v>
      </c>
      <c r="H135" s="41">
        <v>52.2</v>
      </c>
      <c r="I135" s="23" t="s">
        <v>21</v>
      </c>
      <c r="J135" s="9"/>
      <c r="HZ135" s="18"/>
      <c r="IA135" s="18"/>
      <c r="IB135" s="18"/>
      <c r="IC135" s="18"/>
      <c r="ID135" s="18"/>
      <c r="IE135" s="18"/>
      <c r="IF135" s="18"/>
      <c r="IG135" s="18"/>
      <c r="IH135" s="18"/>
    </row>
    <row r="136" spans="1:248" s="18" customFormat="1" ht="15.75" customHeight="1">
      <c r="A136" s="299" t="s">
        <v>53</v>
      </c>
      <c r="B136" s="299"/>
      <c r="C136" s="299"/>
      <c r="D136" s="118">
        <v>180</v>
      </c>
      <c r="E136" s="165">
        <f>1.73/1000*180</f>
        <v>0.3114</v>
      </c>
      <c r="F136" s="152">
        <f>0.45/1000*180</f>
        <v>0.081</v>
      </c>
      <c r="G136" s="152">
        <f>146.85/1000*180</f>
        <v>26.432999999999996</v>
      </c>
      <c r="H136" s="166">
        <f>602/1000*180</f>
        <v>108.36</v>
      </c>
      <c r="I136" s="142">
        <v>376</v>
      </c>
      <c r="J136" s="103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</row>
    <row r="137" spans="1:10" ht="16.5" customHeight="1" thickBot="1">
      <c r="A137" s="296" t="s">
        <v>23</v>
      </c>
      <c r="B137" s="296"/>
      <c r="C137" s="296"/>
      <c r="D137" s="96">
        <f>SUM(D131:D136)</f>
        <v>690</v>
      </c>
      <c r="E137" s="42">
        <f>SUM(E131:E136)</f>
        <v>20.1659</v>
      </c>
      <c r="F137" s="43">
        <f>SUM(F131:F136)</f>
        <v>10.9892</v>
      </c>
      <c r="G137" s="43">
        <f>SUM(G131:G136)</f>
        <v>106.23749999999998</v>
      </c>
      <c r="H137" s="44">
        <f>SUM(H131:H136)</f>
        <v>634.21</v>
      </c>
      <c r="I137" s="45"/>
      <c r="J137" s="9"/>
    </row>
    <row r="138" spans="1:10" ht="16.5" customHeight="1">
      <c r="A138" s="147"/>
      <c r="B138" s="147"/>
      <c r="C138" s="147"/>
      <c r="D138" s="148"/>
      <c r="E138" s="31"/>
      <c r="F138" s="32"/>
      <c r="G138" s="32"/>
      <c r="H138" s="33"/>
      <c r="I138" s="149"/>
      <c r="J138" s="9"/>
    </row>
    <row r="139" spans="1:9" ht="15.75" customHeight="1">
      <c r="A139" s="273" t="s">
        <v>71</v>
      </c>
      <c r="B139" s="273"/>
      <c r="C139" s="273"/>
      <c r="D139" s="79"/>
      <c r="E139" s="47"/>
      <c r="F139" s="47"/>
      <c r="G139" s="47"/>
      <c r="H139" s="47"/>
      <c r="I139" s="47"/>
    </row>
    <row r="140" spans="1:9" ht="16.5" customHeight="1" thickBot="1">
      <c r="A140" s="274" t="s">
        <v>1</v>
      </c>
      <c r="B140" s="274"/>
      <c r="C140" s="274"/>
      <c r="D140" s="11"/>
      <c r="E140" s="48"/>
      <c r="F140" s="48"/>
      <c r="G140" s="48"/>
      <c r="H140" s="48"/>
      <c r="I140" s="48"/>
    </row>
    <row r="141" spans="1:10" ht="16.5" customHeight="1" thickBot="1">
      <c r="A141" s="289" t="s">
        <v>72</v>
      </c>
      <c r="B141" s="336"/>
      <c r="C141" s="336"/>
      <c r="D141" s="336"/>
      <c r="E141" s="336"/>
      <c r="F141" s="336"/>
      <c r="G141" s="336"/>
      <c r="H141" s="336"/>
      <c r="I141" s="337"/>
      <c r="J141" s="9"/>
    </row>
    <row r="142" spans="1:10" ht="20.25" customHeight="1" thickBot="1">
      <c r="A142" s="290" t="s">
        <v>3</v>
      </c>
      <c r="B142" s="290" t="s">
        <v>3</v>
      </c>
      <c r="C142" s="290"/>
      <c r="D142" s="271" t="s">
        <v>4</v>
      </c>
      <c r="E142" s="276" t="s">
        <v>5</v>
      </c>
      <c r="F142" s="276"/>
      <c r="G142" s="276"/>
      <c r="H142" s="277" t="s">
        <v>6</v>
      </c>
      <c r="I142" s="271" t="s">
        <v>7</v>
      </c>
      <c r="J142" s="9"/>
    </row>
    <row r="143" spans="1:10" ht="18.75" customHeight="1" thickBot="1">
      <c r="A143" s="290"/>
      <c r="B143" s="290"/>
      <c r="C143" s="290"/>
      <c r="D143" s="271"/>
      <c r="E143" s="50" t="s">
        <v>8</v>
      </c>
      <c r="F143" s="51" t="s">
        <v>9</v>
      </c>
      <c r="G143" s="51" t="s">
        <v>10</v>
      </c>
      <c r="H143" s="277"/>
      <c r="I143" s="271"/>
      <c r="J143" s="9"/>
    </row>
    <row r="144" spans="1:10" ht="16.5" customHeight="1" thickBot="1">
      <c r="A144" s="287" t="s">
        <v>16</v>
      </c>
      <c r="B144" s="287"/>
      <c r="C144" s="287"/>
      <c r="D144" s="287"/>
      <c r="E144" s="287"/>
      <c r="F144" s="287"/>
      <c r="G144" s="287"/>
      <c r="H144" s="287"/>
      <c r="I144" s="287"/>
      <c r="J144" s="9"/>
    </row>
    <row r="145" spans="1:233" s="18" customFormat="1" ht="15.75" customHeight="1">
      <c r="A145" s="280" t="s">
        <v>65</v>
      </c>
      <c r="B145" s="280"/>
      <c r="C145" s="280"/>
      <c r="D145" s="13">
        <v>250</v>
      </c>
      <c r="E145" s="119">
        <f>8.07/1000*250</f>
        <v>2.0175</v>
      </c>
      <c r="F145" s="120">
        <f>20.3/1000*250</f>
        <v>5.075</v>
      </c>
      <c r="G145" s="120">
        <f>47.92/1000*250</f>
        <v>11.98</v>
      </c>
      <c r="H145" s="121">
        <f>429/1000*250</f>
        <v>107.25</v>
      </c>
      <c r="I145" s="17">
        <v>96</v>
      </c>
      <c r="J145" s="103"/>
      <c r="HQ145" s="1"/>
      <c r="HR145" s="1"/>
      <c r="HS145" s="1"/>
      <c r="HT145" s="1"/>
      <c r="HU145" s="1"/>
      <c r="HV145" s="1"/>
      <c r="HW145" s="1"/>
      <c r="HX145" s="1"/>
      <c r="HY145" s="1"/>
    </row>
    <row r="146" spans="1:233" ht="15.75" customHeight="1">
      <c r="A146" s="266" t="s">
        <v>47</v>
      </c>
      <c r="B146" s="266"/>
      <c r="C146" s="266"/>
      <c r="D146" s="19">
        <v>150</v>
      </c>
      <c r="E146" s="54">
        <v>12.5</v>
      </c>
      <c r="F146" s="55">
        <v>11.17</v>
      </c>
      <c r="G146" s="55">
        <v>12.9</v>
      </c>
      <c r="H146" s="41">
        <v>202</v>
      </c>
      <c r="I146" s="23">
        <v>292</v>
      </c>
      <c r="J146" s="9"/>
      <c r="HQ146" s="87"/>
      <c r="HR146" s="87"/>
      <c r="HS146" s="87"/>
      <c r="HT146" s="87"/>
      <c r="HU146" s="87"/>
      <c r="HV146" s="87"/>
      <c r="HW146" s="87"/>
      <c r="HX146" s="87"/>
      <c r="HY146" s="87"/>
    </row>
    <row r="147" spans="1:10" ht="15.75" customHeight="1">
      <c r="A147" s="266" t="s">
        <v>33</v>
      </c>
      <c r="B147" s="266"/>
      <c r="C147" s="266"/>
      <c r="D147" s="19">
        <v>30</v>
      </c>
      <c r="E147" s="20">
        <v>2.37</v>
      </c>
      <c r="F147" s="21">
        <v>0.30000000000000004</v>
      </c>
      <c r="G147" s="21">
        <v>14.49</v>
      </c>
      <c r="H147" s="41">
        <v>70.5</v>
      </c>
      <c r="I147" s="23" t="s">
        <v>21</v>
      </c>
      <c r="J147" s="9"/>
    </row>
    <row r="148" spans="1:10" ht="15.75" customHeight="1">
      <c r="A148" s="266" t="s">
        <v>22</v>
      </c>
      <c r="B148" s="266"/>
      <c r="C148" s="266"/>
      <c r="D148" s="19">
        <v>30</v>
      </c>
      <c r="E148" s="54">
        <v>1.98</v>
      </c>
      <c r="F148" s="55">
        <v>0.36</v>
      </c>
      <c r="G148" s="55">
        <v>10.02</v>
      </c>
      <c r="H148" s="41">
        <v>52.2</v>
      </c>
      <c r="I148" s="23" t="s">
        <v>21</v>
      </c>
      <c r="J148" s="9"/>
    </row>
    <row r="149" spans="1:248" s="18" customFormat="1" ht="15.75" customHeight="1" thickBot="1">
      <c r="A149" s="266" t="s">
        <v>14</v>
      </c>
      <c r="B149" s="266"/>
      <c r="C149" s="266"/>
      <c r="D149" s="19">
        <v>180</v>
      </c>
      <c r="E149" s="64">
        <v>0.06</v>
      </c>
      <c r="F149" s="65">
        <v>0.02</v>
      </c>
      <c r="G149" s="65">
        <v>9.99</v>
      </c>
      <c r="H149" s="66">
        <v>40</v>
      </c>
      <c r="I149" s="23">
        <v>392</v>
      </c>
      <c r="J149" s="103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</row>
    <row r="150" spans="1:10" ht="16.5" customHeight="1" thickBot="1">
      <c r="A150" s="268" t="s">
        <v>23</v>
      </c>
      <c r="B150" s="268"/>
      <c r="C150" s="268"/>
      <c r="D150" s="49">
        <f>SUM(D145:D149)</f>
        <v>640</v>
      </c>
      <c r="E150" s="211">
        <f>SUM(E145:E149)</f>
        <v>18.9275</v>
      </c>
      <c r="F150" s="171">
        <f>SUM(F145:F149)</f>
        <v>16.925</v>
      </c>
      <c r="G150" s="171">
        <f>SUM(G145:G149)</f>
        <v>59.38</v>
      </c>
      <c r="H150" s="172">
        <f>SUM(H145:H149)</f>
        <v>471.95</v>
      </c>
      <c r="I150" s="45"/>
      <c r="J150" s="9"/>
    </row>
    <row r="151" spans="1:10" ht="16.5" customHeight="1">
      <c r="A151" s="147"/>
      <c r="B151" s="147"/>
      <c r="C151" s="147"/>
      <c r="D151" s="148"/>
      <c r="E151" s="31"/>
      <c r="F151" s="31"/>
      <c r="G151" s="31"/>
      <c r="H151" s="31"/>
      <c r="I151" s="149"/>
      <c r="J151" s="9"/>
    </row>
    <row r="152" spans="1:9" ht="15.75" customHeight="1">
      <c r="A152" s="273" t="s">
        <v>71</v>
      </c>
      <c r="B152" s="273"/>
      <c r="C152" s="273"/>
      <c r="D152" s="79"/>
      <c r="E152" s="47"/>
      <c r="F152" s="47"/>
      <c r="G152" s="47"/>
      <c r="H152" s="47"/>
      <c r="I152" s="47"/>
    </row>
    <row r="153" spans="1:9" ht="16.5" customHeight="1">
      <c r="A153" s="274" t="s">
        <v>1</v>
      </c>
      <c r="B153" s="274"/>
      <c r="C153" s="274"/>
      <c r="D153" s="11"/>
      <c r="E153" s="48"/>
      <c r="F153" s="48"/>
      <c r="G153" s="48"/>
      <c r="H153" s="48"/>
      <c r="I153" s="48"/>
    </row>
    <row r="154" spans="1:10" ht="15.75" customHeight="1" thickBot="1">
      <c r="A154" s="281" t="s">
        <v>73</v>
      </c>
      <c r="B154" s="281"/>
      <c r="C154" s="281"/>
      <c r="D154" s="281"/>
      <c r="E154" s="281"/>
      <c r="F154" s="281"/>
      <c r="G154" s="281"/>
      <c r="H154" s="281"/>
      <c r="I154" s="281"/>
      <c r="J154" s="9"/>
    </row>
    <row r="155" spans="1:10" ht="24.75" customHeight="1" thickBot="1">
      <c r="A155" s="290" t="s">
        <v>3</v>
      </c>
      <c r="B155" s="290"/>
      <c r="C155" s="290"/>
      <c r="D155" s="271" t="s">
        <v>4</v>
      </c>
      <c r="E155" s="276" t="s">
        <v>5</v>
      </c>
      <c r="F155" s="276"/>
      <c r="G155" s="276"/>
      <c r="H155" s="277" t="s">
        <v>6</v>
      </c>
      <c r="I155" s="281" t="s">
        <v>7</v>
      </c>
      <c r="J155" s="9"/>
    </row>
    <row r="156" spans="1:10" ht="18.75" customHeight="1" thickBot="1">
      <c r="A156" s="290"/>
      <c r="B156" s="290"/>
      <c r="C156" s="290"/>
      <c r="D156" s="271"/>
      <c r="E156" s="50" t="s">
        <v>8</v>
      </c>
      <c r="F156" s="51" t="s">
        <v>9</v>
      </c>
      <c r="G156" s="51" t="s">
        <v>10</v>
      </c>
      <c r="H156" s="277"/>
      <c r="I156" s="315"/>
      <c r="J156" s="9"/>
    </row>
    <row r="157" spans="1:10" ht="17.25" customHeight="1" thickBot="1">
      <c r="A157" s="271" t="s">
        <v>16</v>
      </c>
      <c r="B157" s="271"/>
      <c r="C157" s="271"/>
      <c r="D157" s="271"/>
      <c r="E157" s="271"/>
      <c r="F157" s="271"/>
      <c r="G157" s="271"/>
      <c r="H157" s="271"/>
      <c r="I157" s="271"/>
      <c r="J157" s="9"/>
    </row>
    <row r="158" spans="1:248" ht="15.75" customHeight="1">
      <c r="A158" s="280" t="s">
        <v>68</v>
      </c>
      <c r="B158" s="280"/>
      <c r="C158" s="280"/>
      <c r="D158" s="13">
        <v>200</v>
      </c>
      <c r="E158" s="14">
        <v>1.65</v>
      </c>
      <c r="F158" s="15">
        <v>4.01</v>
      </c>
      <c r="G158" s="15">
        <v>10.75</v>
      </c>
      <c r="H158" s="16">
        <v>93.6</v>
      </c>
      <c r="I158" s="13">
        <v>83</v>
      </c>
      <c r="J158" s="9"/>
      <c r="II158" s="18"/>
      <c r="IJ158" s="18"/>
      <c r="IK158" s="18"/>
      <c r="IL158" s="18"/>
      <c r="IM158" s="18"/>
      <c r="IN158" s="18"/>
    </row>
    <row r="159" spans="1:10" ht="15.75" customHeight="1">
      <c r="A159" s="266" t="s">
        <v>74</v>
      </c>
      <c r="B159" s="266"/>
      <c r="C159" s="266"/>
      <c r="D159" s="19">
        <v>75</v>
      </c>
      <c r="E159" s="20">
        <f>12.624/90*75</f>
        <v>10.520000000000001</v>
      </c>
      <c r="F159" s="21">
        <f>8.58/90*75</f>
        <v>7.15</v>
      </c>
      <c r="G159" s="21">
        <f>2.568/90*75</f>
        <v>2.14</v>
      </c>
      <c r="H159" s="22">
        <f>138/90*75</f>
        <v>115.00000000000001</v>
      </c>
      <c r="I159" s="23">
        <v>228</v>
      </c>
      <c r="J159" s="9"/>
    </row>
    <row r="160" spans="1:242" ht="15.75" customHeight="1">
      <c r="A160" s="297" t="s">
        <v>27</v>
      </c>
      <c r="B160" s="297"/>
      <c r="C160" s="297"/>
      <c r="D160" s="19">
        <v>150</v>
      </c>
      <c r="E160" s="54">
        <v>3.2</v>
      </c>
      <c r="F160" s="55">
        <v>9.46</v>
      </c>
      <c r="G160" s="55">
        <v>18.58</v>
      </c>
      <c r="H160" s="41">
        <v>178.61</v>
      </c>
      <c r="I160" s="19">
        <v>312</v>
      </c>
      <c r="J160" s="9"/>
      <c r="HZ160" s="18"/>
      <c r="IA160" s="18"/>
      <c r="IB160" s="18"/>
      <c r="IC160" s="18"/>
      <c r="ID160" s="18"/>
      <c r="IE160" s="18"/>
      <c r="IF160" s="18"/>
      <c r="IG160" s="18"/>
      <c r="IH160" s="18"/>
    </row>
    <row r="161" spans="1:10" ht="15.75" customHeight="1">
      <c r="A161" s="266" t="s">
        <v>33</v>
      </c>
      <c r="B161" s="266"/>
      <c r="C161" s="266"/>
      <c r="D161" s="19">
        <v>40</v>
      </c>
      <c r="E161" s="20">
        <v>3.16</v>
      </c>
      <c r="F161" s="21">
        <v>0.4</v>
      </c>
      <c r="G161" s="21">
        <v>19.32</v>
      </c>
      <c r="H161" s="41">
        <v>94</v>
      </c>
      <c r="I161" s="23" t="s">
        <v>21</v>
      </c>
      <c r="J161" s="9"/>
    </row>
    <row r="162" spans="1:10" ht="15.75" customHeight="1">
      <c r="A162" s="266" t="s">
        <v>22</v>
      </c>
      <c r="B162" s="266"/>
      <c r="C162" s="266"/>
      <c r="D162" s="19">
        <v>30</v>
      </c>
      <c r="E162" s="54">
        <v>1.98</v>
      </c>
      <c r="F162" s="55">
        <v>0.36</v>
      </c>
      <c r="G162" s="55">
        <v>10.02</v>
      </c>
      <c r="H162" s="41">
        <v>52.2</v>
      </c>
      <c r="I162" s="23" t="s">
        <v>21</v>
      </c>
      <c r="J162" s="9"/>
    </row>
    <row r="163" spans="1:248" ht="15" customHeight="1">
      <c r="A163" s="270" t="s">
        <v>28</v>
      </c>
      <c r="B163" s="270"/>
      <c r="C163" s="270"/>
      <c r="D163" s="167" t="s">
        <v>29</v>
      </c>
      <c r="E163" s="64">
        <v>0.12</v>
      </c>
      <c r="F163" s="65">
        <v>0.02</v>
      </c>
      <c r="G163" s="65">
        <v>10.2</v>
      </c>
      <c r="H163" s="66">
        <v>41</v>
      </c>
      <c r="I163" s="28">
        <v>393</v>
      </c>
      <c r="J163" s="9"/>
      <c r="II163" s="18"/>
      <c r="IJ163" s="18"/>
      <c r="IK163" s="18"/>
      <c r="IL163" s="18"/>
      <c r="IM163" s="18"/>
      <c r="IN163" s="18"/>
    </row>
    <row r="164" spans="1:10" ht="16.5" customHeight="1" thickBot="1">
      <c r="A164" s="278" t="s">
        <v>23</v>
      </c>
      <c r="B164" s="278"/>
      <c r="C164" s="278"/>
      <c r="D164" s="138">
        <f>D158+D159+D160+D161+D162+187</f>
        <v>682</v>
      </c>
      <c r="E164" s="75">
        <f>SUM(E158:E163)</f>
        <v>20.630000000000003</v>
      </c>
      <c r="F164" s="75">
        <f>SUM(F158:F163)</f>
        <v>21.4</v>
      </c>
      <c r="G164" s="75">
        <f>SUM(G158:G163)</f>
        <v>71.01</v>
      </c>
      <c r="H164" s="45">
        <f>SUM(H158:H163)</f>
        <v>574.4100000000001</v>
      </c>
      <c r="I164" s="99"/>
      <c r="J164" s="9"/>
    </row>
    <row r="165" spans="1:10" ht="16.5" customHeight="1">
      <c r="A165" s="147"/>
      <c r="B165" s="147"/>
      <c r="C165" s="147"/>
      <c r="D165" s="173"/>
      <c r="E165" s="31"/>
      <c r="F165" s="31"/>
      <c r="G165" s="31"/>
      <c r="H165" s="149"/>
      <c r="I165" s="149"/>
      <c r="J165" s="9"/>
    </row>
    <row r="166" spans="1:9" ht="15.75" customHeight="1">
      <c r="A166" s="273" t="s">
        <v>71</v>
      </c>
      <c r="B166" s="273"/>
      <c r="C166" s="273"/>
      <c r="D166" s="79"/>
      <c r="E166" s="47"/>
      <c r="F166" s="47"/>
      <c r="G166" s="47"/>
      <c r="H166" s="47"/>
      <c r="I166" s="47"/>
    </row>
    <row r="167" spans="1:9" ht="16.5" customHeight="1">
      <c r="A167" s="274" t="s">
        <v>1</v>
      </c>
      <c r="B167" s="274"/>
      <c r="C167" s="274"/>
      <c r="D167" s="11"/>
      <c r="E167" s="48"/>
      <c r="F167" s="48"/>
      <c r="G167" s="48"/>
      <c r="H167" s="48"/>
      <c r="I167" s="48"/>
    </row>
    <row r="168" spans="1:10" ht="18" customHeight="1">
      <c r="A168" s="281" t="s">
        <v>75</v>
      </c>
      <c r="B168" s="281"/>
      <c r="C168" s="281"/>
      <c r="D168" s="281"/>
      <c r="E168" s="281"/>
      <c r="F168" s="281"/>
      <c r="G168" s="281"/>
      <c r="H168" s="281"/>
      <c r="I168" s="281"/>
      <c r="J168" s="9"/>
    </row>
    <row r="169" spans="1:10" ht="21.75" customHeight="1">
      <c r="A169" s="290" t="s">
        <v>3</v>
      </c>
      <c r="B169" s="290"/>
      <c r="C169" s="290"/>
      <c r="D169" s="271" t="s">
        <v>4</v>
      </c>
      <c r="E169" s="276" t="s">
        <v>5</v>
      </c>
      <c r="F169" s="276"/>
      <c r="G169" s="276"/>
      <c r="H169" s="277" t="s">
        <v>6</v>
      </c>
      <c r="I169" s="271" t="s">
        <v>7</v>
      </c>
      <c r="J169" s="9"/>
    </row>
    <row r="170" spans="1:10" ht="18.75" customHeight="1" thickBot="1">
      <c r="A170" s="290"/>
      <c r="B170" s="290"/>
      <c r="C170" s="290"/>
      <c r="D170" s="271"/>
      <c r="E170" s="50" t="s">
        <v>8</v>
      </c>
      <c r="F170" s="51" t="s">
        <v>9</v>
      </c>
      <c r="G170" s="51" t="s">
        <v>10</v>
      </c>
      <c r="H170" s="277"/>
      <c r="I170" s="271"/>
      <c r="J170" s="9"/>
    </row>
    <row r="171" spans="1:242" ht="18.75" customHeight="1" thickBot="1">
      <c r="A171" s="279" t="s">
        <v>16</v>
      </c>
      <c r="B171" s="279"/>
      <c r="C171" s="279"/>
      <c r="D171" s="279"/>
      <c r="E171" s="279"/>
      <c r="F171" s="279"/>
      <c r="G171" s="279"/>
      <c r="H171" s="279"/>
      <c r="I171" s="279"/>
      <c r="J171" s="9"/>
      <c r="HZ171" s="18"/>
      <c r="IA171" s="18"/>
      <c r="IB171" s="18"/>
      <c r="IC171" s="18"/>
      <c r="ID171" s="18"/>
      <c r="IE171" s="18"/>
      <c r="IF171" s="18"/>
      <c r="IG171" s="18"/>
      <c r="IH171" s="18"/>
    </row>
    <row r="172" spans="1:233" s="18" customFormat="1" ht="15" customHeight="1">
      <c r="A172" s="280" t="s">
        <v>77</v>
      </c>
      <c r="B172" s="280"/>
      <c r="C172" s="280"/>
      <c r="D172" s="122">
        <v>200</v>
      </c>
      <c r="E172" s="123">
        <v>7.34</v>
      </c>
      <c r="F172" s="124">
        <v>5.51</v>
      </c>
      <c r="G172" s="124">
        <v>2.41</v>
      </c>
      <c r="H172" s="125">
        <v>139.71</v>
      </c>
      <c r="I172" s="122">
        <v>104</v>
      </c>
      <c r="J172" s="103"/>
      <c r="HQ172" s="1"/>
      <c r="HR172" s="1"/>
      <c r="HS172" s="1"/>
      <c r="HT172" s="1"/>
      <c r="HU172" s="1"/>
      <c r="HV172" s="1"/>
      <c r="HW172" s="1"/>
      <c r="HX172" s="1"/>
      <c r="HY172" s="1"/>
    </row>
    <row r="173" spans="1:242" ht="15.75" customHeight="1">
      <c r="A173" s="266" t="s">
        <v>67</v>
      </c>
      <c r="B173" s="266"/>
      <c r="C173" s="266"/>
      <c r="D173" s="19">
        <v>170</v>
      </c>
      <c r="E173" s="20">
        <v>11.5056</v>
      </c>
      <c r="F173" s="21">
        <v>13.532</v>
      </c>
      <c r="G173" s="21">
        <v>28.9952</v>
      </c>
      <c r="H173" s="36">
        <v>284.24</v>
      </c>
      <c r="I173" s="23">
        <v>204</v>
      </c>
      <c r="J173" s="9"/>
      <c r="HZ173" s="18"/>
      <c r="IA173" s="18"/>
      <c r="IB173" s="18"/>
      <c r="IC173" s="18"/>
      <c r="ID173" s="18"/>
      <c r="IE173" s="18"/>
      <c r="IF173" s="18"/>
      <c r="IG173" s="18"/>
      <c r="IH173" s="18"/>
    </row>
    <row r="174" spans="1:248" s="18" customFormat="1" ht="15.75" customHeight="1">
      <c r="A174" s="266" t="s">
        <v>14</v>
      </c>
      <c r="B174" s="266"/>
      <c r="C174" s="266"/>
      <c r="D174" s="19">
        <v>180</v>
      </c>
      <c r="E174" s="54">
        <v>0.06</v>
      </c>
      <c r="F174" s="55">
        <v>0.02</v>
      </c>
      <c r="G174" s="55">
        <v>9.99</v>
      </c>
      <c r="H174" s="41">
        <v>40</v>
      </c>
      <c r="I174" s="23">
        <v>392</v>
      </c>
      <c r="J174" s="103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</row>
    <row r="175" spans="1:242" ht="15.75" customHeight="1">
      <c r="A175" s="266" t="s">
        <v>33</v>
      </c>
      <c r="B175" s="266"/>
      <c r="C175" s="266"/>
      <c r="D175" s="19">
        <v>30</v>
      </c>
      <c r="E175" s="20">
        <v>2.37</v>
      </c>
      <c r="F175" s="21">
        <v>0.30000000000000004</v>
      </c>
      <c r="G175" s="21">
        <v>14.49</v>
      </c>
      <c r="H175" s="41">
        <v>70.5</v>
      </c>
      <c r="I175" s="23" t="s">
        <v>21</v>
      </c>
      <c r="J175" s="9"/>
      <c r="HZ175" s="18"/>
      <c r="IA175" s="18"/>
      <c r="IB175" s="18"/>
      <c r="IC175" s="18"/>
      <c r="ID175" s="18"/>
      <c r="IE175" s="18"/>
      <c r="IF175" s="18"/>
      <c r="IG175" s="18"/>
      <c r="IH175" s="18"/>
    </row>
    <row r="176" spans="1:242" ht="16.5" customHeight="1" thickBot="1">
      <c r="A176" s="267" t="s">
        <v>22</v>
      </c>
      <c r="B176" s="267"/>
      <c r="C176" s="267"/>
      <c r="D176" s="63">
        <v>30</v>
      </c>
      <c r="E176" s="64">
        <v>1.98</v>
      </c>
      <c r="F176" s="65">
        <v>0.36</v>
      </c>
      <c r="G176" s="65">
        <v>10.02</v>
      </c>
      <c r="H176" s="66">
        <v>52.2</v>
      </c>
      <c r="I176" s="137" t="s">
        <v>21</v>
      </c>
      <c r="J176" s="9"/>
      <c r="HZ176" s="18"/>
      <c r="IA176" s="18"/>
      <c r="IB176" s="18"/>
      <c r="IC176" s="18"/>
      <c r="ID176" s="18"/>
      <c r="IE176" s="18"/>
      <c r="IF176" s="18"/>
      <c r="IG176" s="18"/>
      <c r="IH176" s="18"/>
    </row>
    <row r="177" spans="1:10" ht="17.25" customHeight="1" thickBot="1">
      <c r="A177" s="309" t="s">
        <v>23</v>
      </c>
      <c r="B177" s="310"/>
      <c r="C177" s="310"/>
      <c r="D177" s="193">
        <v>610</v>
      </c>
      <c r="E177" s="194">
        <f>SUM(E172:E176)</f>
        <v>23.255599999999998</v>
      </c>
      <c r="F177" s="171">
        <f>SUM(F172:F176)</f>
        <v>19.722</v>
      </c>
      <c r="G177" s="171">
        <f>SUM(G172:G176)</f>
        <v>65.90520000000001</v>
      </c>
      <c r="H177" s="191">
        <f>SUM(H172:H176)</f>
        <v>586.6500000000001</v>
      </c>
      <c r="I177" s="172"/>
      <c r="J177" s="9"/>
    </row>
    <row r="178" spans="1:10" ht="17.25" customHeight="1">
      <c r="A178" s="147"/>
      <c r="B178" s="147"/>
      <c r="C178" s="147"/>
      <c r="D178" s="148"/>
      <c r="E178" s="31"/>
      <c r="F178" s="31"/>
      <c r="G178" s="31"/>
      <c r="H178" s="149"/>
      <c r="I178" s="149"/>
      <c r="J178" s="9"/>
    </row>
    <row r="179" spans="1:9" ht="16.5" customHeight="1">
      <c r="A179" s="273" t="s">
        <v>71</v>
      </c>
      <c r="B179" s="273"/>
      <c r="C179" s="273"/>
      <c r="D179" s="79"/>
      <c r="E179" s="47"/>
      <c r="F179" s="47"/>
      <c r="G179" s="47"/>
      <c r="H179" s="47"/>
      <c r="I179" s="47"/>
    </row>
    <row r="180" spans="1:9" ht="16.5" customHeight="1">
      <c r="A180" s="274" t="s">
        <v>1</v>
      </c>
      <c r="B180" s="274"/>
      <c r="C180" s="274"/>
      <c r="D180" s="11"/>
      <c r="E180" s="48"/>
      <c r="F180" s="48"/>
      <c r="G180" s="48"/>
      <c r="H180" s="48"/>
      <c r="I180" s="48"/>
    </row>
    <row r="181" spans="1:10" ht="17.25" customHeight="1">
      <c r="A181" s="271" t="s">
        <v>78</v>
      </c>
      <c r="B181" s="271"/>
      <c r="C181" s="271"/>
      <c r="D181" s="271"/>
      <c r="E181" s="271"/>
      <c r="F181" s="271"/>
      <c r="G181" s="271"/>
      <c r="H181" s="271"/>
      <c r="I181" s="271"/>
      <c r="J181" s="9"/>
    </row>
    <row r="182" spans="1:10" ht="21" customHeight="1">
      <c r="A182" s="292" t="s">
        <v>3</v>
      </c>
      <c r="B182" s="292"/>
      <c r="C182" s="292"/>
      <c r="D182" s="271" t="s">
        <v>4</v>
      </c>
      <c r="E182" s="293" t="s">
        <v>5</v>
      </c>
      <c r="F182" s="293"/>
      <c r="G182" s="293"/>
      <c r="H182" s="294" t="s">
        <v>6</v>
      </c>
      <c r="I182" s="271" t="s">
        <v>7</v>
      </c>
      <c r="J182" s="9"/>
    </row>
    <row r="183" spans="1:10" ht="15" customHeight="1" thickBot="1">
      <c r="A183" s="292"/>
      <c r="B183" s="292"/>
      <c r="C183" s="292"/>
      <c r="D183" s="271"/>
      <c r="E183" s="10" t="s">
        <v>8</v>
      </c>
      <c r="F183" s="11" t="s">
        <v>9</v>
      </c>
      <c r="G183" s="11" t="s">
        <v>10</v>
      </c>
      <c r="H183" s="294"/>
      <c r="I183" s="271"/>
      <c r="J183" s="9"/>
    </row>
    <row r="184" spans="1:10" ht="15.75" customHeight="1" thickBot="1">
      <c r="A184" s="271" t="s">
        <v>16</v>
      </c>
      <c r="B184" s="271"/>
      <c r="C184" s="271"/>
      <c r="D184" s="271"/>
      <c r="E184" s="271"/>
      <c r="F184" s="271"/>
      <c r="G184" s="271"/>
      <c r="H184" s="271"/>
      <c r="I184" s="271"/>
      <c r="J184" s="9"/>
    </row>
    <row r="185" spans="1:233" s="18" customFormat="1" ht="15.75" customHeight="1">
      <c r="A185" s="291" t="s">
        <v>52</v>
      </c>
      <c r="B185" s="291"/>
      <c r="C185" s="291"/>
      <c r="D185" s="13">
        <v>200</v>
      </c>
      <c r="E185" s="84">
        <v>1.87</v>
      </c>
      <c r="F185" s="85">
        <v>2.26</v>
      </c>
      <c r="G185" s="85">
        <v>13.5</v>
      </c>
      <c r="H185" s="86">
        <v>91.2</v>
      </c>
      <c r="I185" s="17">
        <v>97</v>
      </c>
      <c r="J185" s="103"/>
      <c r="HQ185" s="1"/>
      <c r="HR185" s="1"/>
      <c r="HS185" s="1"/>
      <c r="HT185" s="1"/>
      <c r="HU185" s="1"/>
      <c r="HV185" s="1"/>
      <c r="HW185" s="1"/>
      <c r="HX185" s="1"/>
      <c r="HY185" s="1"/>
    </row>
    <row r="186" spans="1:248" ht="15" customHeight="1">
      <c r="A186" s="283" t="s">
        <v>80</v>
      </c>
      <c r="B186" s="283"/>
      <c r="C186" s="283"/>
      <c r="D186" s="19">
        <v>170</v>
      </c>
      <c r="E186" s="20">
        <v>15.0025</v>
      </c>
      <c r="F186" s="21">
        <v>9.9875</v>
      </c>
      <c r="G186" s="21">
        <v>21.52625</v>
      </c>
      <c r="H186" s="22">
        <v>232.6875</v>
      </c>
      <c r="I186" s="23">
        <v>298</v>
      </c>
      <c r="J186" s="9"/>
      <c r="II186" s="18"/>
      <c r="IJ186" s="18"/>
      <c r="IK186" s="18"/>
      <c r="IL186" s="18"/>
      <c r="IM186" s="18"/>
      <c r="IN186" s="18"/>
    </row>
    <row r="187" spans="1:248" s="18" customFormat="1" ht="15.75" customHeight="1">
      <c r="A187" s="266" t="s">
        <v>14</v>
      </c>
      <c r="B187" s="266"/>
      <c r="C187" s="266"/>
      <c r="D187" s="19">
        <v>180</v>
      </c>
      <c r="E187" s="54">
        <v>0.06</v>
      </c>
      <c r="F187" s="55">
        <v>0.02</v>
      </c>
      <c r="G187" s="55">
        <v>9.99</v>
      </c>
      <c r="H187" s="41">
        <v>40</v>
      </c>
      <c r="I187" s="23">
        <v>392</v>
      </c>
      <c r="J187" s="103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</row>
    <row r="188" spans="1:10" ht="15.75" customHeight="1">
      <c r="A188" s="266" t="s">
        <v>33</v>
      </c>
      <c r="B188" s="266"/>
      <c r="C188" s="266"/>
      <c r="D188" s="19">
        <v>40</v>
      </c>
      <c r="E188" s="20">
        <v>3.16</v>
      </c>
      <c r="F188" s="21">
        <v>0.4</v>
      </c>
      <c r="G188" s="21">
        <v>19.32</v>
      </c>
      <c r="H188" s="41">
        <v>94</v>
      </c>
      <c r="I188" s="132" t="s">
        <v>21</v>
      </c>
      <c r="J188" s="9"/>
    </row>
    <row r="189" spans="1:10" ht="16.5" customHeight="1">
      <c r="A189" s="266" t="s">
        <v>22</v>
      </c>
      <c r="B189" s="266"/>
      <c r="C189" s="266"/>
      <c r="D189" s="63">
        <v>30</v>
      </c>
      <c r="E189" s="64">
        <v>1.98</v>
      </c>
      <c r="F189" s="65">
        <v>0.36</v>
      </c>
      <c r="G189" s="65">
        <v>10.02</v>
      </c>
      <c r="H189" s="66">
        <v>52.2</v>
      </c>
      <c r="I189" s="132" t="s">
        <v>21</v>
      </c>
      <c r="J189" s="9"/>
    </row>
    <row r="190" spans="1:10" ht="16.5" customHeight="1" thickBot="1">
      <c r="A190" s="268" t="s">
        <v>23</v>
      </c>
      <c r="B190" s="268"/>
      <c r="C190" s="268"/>
      <c r="D190" s="35">
        <f>SUM(D185:D189)</f>
        <v>620</v>
      </c>
      <c r="E190" s="75">
        <f>SUM(E185:E189)</f>
        <v>22.072499999999998</v>
      </c>
      <c r="F190" s="75">
        <f>SUM(F185:F189)</f>
        <v>13.0275</v>
      </c>
      <c r="G190" s="75">
        <f>SUM(G185:G189)</f>
        <v>74.35625</v>
      </c>
      <c r="H190" s="45">
        <f>SUM(H185:H189)</f>
        <v>510.0875</v>
      </c>
      <c r="I190" s="45"/>
      <c r="J190" s="9"/>
    </row>
    <row r="191" spans="1:10" ht="16.5" customHeight="1">
      <c r="A191" s="147"/>
      <c r="B191" s="147"/>
      <c r="C191" s="147"/>
      <c r="D191" s="148"/>
      <c r="E191" s="31"/>
      <c r="F191" s="31"/>
      <c r="G191" s="31"/>
      <c r="H191" s="149"/>
      <c r="I191" s="149"/>
      <c r="J191" s="9"/>
    </row>
    <row r="192" spans="1:9" s="18" customFormat="1" ht="15.75" customHeight="1">
      <c r="A192" s="335" t="s">
        <v>71</v>
      </c>
      <c r="B192" s="335"/>
      <c r="C192" s="335"/>
      <c r="D192" s="46"/>
      <c r="E192" s="150"/>
      <c r="F192" s="150"/>
      <c r="G192" s="150"/>
      <c r="H192" s="150"/>
      <c r="I192" s="150"/>
    </row>
    <row r="193" spans="1:9" ht="16.5" customHeight="1">
      <c r="A193" s="274" t="s">
        <v>1</v>
      </c>
      <c r="B193" s="274"/>
      <c r="C193" s="274"/>
      <c r="D193" s="11"/>
      <c r="E193" s="48"/>
      <c r="F193" s="48"/>
      <c r="G193" s="48"/>
      <c r="H193" s="48"/>
      <c r="I193" s="48"/>
    </row>
    <row r="194" spans="1:10" ht="18" customHeight="1">
      <c r="A194" s="281" t="s">
        <v>81</v>
      </c>
      <c r="B194" s="281"/>
      <c r="C194" s="281"/>
      <c r="D194" s="281"/>
      <c r="E194" s="281"/>
      <c r="F194" s="281"/>
      <c r="G194" s="281"/>
      <c r="H194" s="281"/>
      <c r="I194" s="281"/>
      <c r="J194" s="9"/>
    </row>
    <row r="195" spans="1:10" ht="20.25" customHeight="1">
      <c r="A195" s="290" t="s">
        <v>3</v>
      </c>
      <c r="B195" s="290"/>
      <c r="C195" s="290"/>
      <c r="D195" s="271" t="s">
        <v>4</v>
      </c>
      <c r="E195" s="276" t="s">
        <v>5</v>
      </c>
      <c r="F195" s="276"/>
      <c r="G195" s="276"/>
      <c r="H195" s="277" t="s">
        <v>6</v>
      </c>
      <c r="I195" s="271" t="s">
        <v>7</v>
      </c>
      <c r="J195" s="9"/>
    </row>
    <row r="196" spans="1:10" ht="15.75" customHeight="1" thickBot="1">
      <c r="A196" s="290"/>
      <c r="B196" s="290"/>
      <c r="C196" s="290"/>
      <c r="D196" s="271"/>
      <c r="E196" s="50" t="s">
        <v>8</v>
      </c>
      <c r="F196" s="51" t="s">
        <v>9</v>
      </c>
      <c r="G196" s="51" t="s">
        <v>10</v>
      </c>
      <c r="H196" s="277"/>
      <c r="I196" s="271"/>
      <c r="J196" s="9"/>
    </row>
    <row r="197" spans="1:10" ht="17.25" customHeight="1" thickBot="1">
      <c r="A197" s="279" t="s">
        <v>16</v>
      </c>
      <c r="B197" s="279"/>
      <c r="C197" s="279"/>
      <c r="D197" s="279"/>
      <c r="E197" s="279"/>
      <c r="F197" s="279"/>
      <c r="G197" s="279"/>
      <c r="H197" s="279"/>
      <c r="I197" s="279"/>
      <c r="J197" s="9"/>
    </row>
    <row r="198" spans="1:10" ht="15.75" customHeight="1">
      <c r="A198" s="280" t="s">
        <v>82</v>
      </c>
      <c r="B198" s="280"/>
      <c r="C198" s="280"/>
      <c r="D198" s="13">
        <v>200</v>
      </c>
      <c r="E198" s="14">
        <v>2.85</v>
      </c>
      <c r="F198" s="15">
        <v>5.11</v>
      </c>
      <c r="G198" s="15">
        <v>14.16</v>
      </c>
      <c r="H198" s="16">
        <v>131.89</v>
      </c>
      <c r="I198" s="17">
        <v>84</v>
      </c>
      <c r="J198" s="9"/>
    </row>
    <row r="199" spans="1:10" ht="15" customHeight="1">
      <c r="A199" s="266" t="s">
        <v>18</v>
      </c>
      <c r="B199" s="266"/>
      <c r="C199" s="266"/>
      <c r="D199" s="19">
        <v>150</v>
      </c>
      <c r="E199" s="20">
        <v>8.598</v>
      </c>
      <c r="F199" s="21">
        <v>4.2651</v>
      </c>
      <c r="G199" s="21">
        <v>38.6415</v>
      </c>
      <c r="H199" s="36">
        <v>243.75</v>
      </c>
      <c r="I199" s="23">
        <v>302</v>
      </c>
      <c r="J199" s="9"/>
    </row>
    <row r="200" spans="1:248" ht="15.75" customHeight="1">
      <c r="A200" s="266" t="s">
        <v>31</v>
      </c>
      <c r="B200" s="266"/>
      <c r="C200" s="266"/>
      <c r="D200" s="19">
        <v>90</v>
      </c>
      <c r="E200" s="20">
        <v>9.50625</v>
      </c>
      <c r="F200" s="21">
        <v>11.08125</v>
      </c>
      <c r="G200" s="21">
        <v>11.655</v>
      </c>
      <c r="H200" s="22">
        <v>184.5</v>
      </c>
      <c r="I200" s="19">
        <v>294</v>
      </c>
      <c r="J200" s="9"/>
      <c r="II200" s="18"/>
      <c r="IJ200" s="18"/>
      <c r="IK200" s="18"/>
      <c r="IL200" s="18"/>
      <c r="IM200" s="18"/>
      <c r="IN200" s="18"/>
    </row>
    <row r="201" spans="1:10" s="18" customFormat="1" ht="15.75" customHeight="1">
      <c r="A201" s="266" t="s">
        <v>33</v>
      </c>
      <c r="B201" s="266"/>
      <c r="C201" s="266"/>
      <c r="D201" s="19">
        <v>30</v>
      </c>
      <c r="E201" s="20">
        <v>2.37</v>
      </c>
      <c r="F201" s="21">
        <v>0.30000000000000004</v>
      </c>
      <c r="G201" s="21">
        <v>14.49</v>
      </c>
      <c r="H201" s="41">
        <v>70.5</v>
      </c>
      <c r="I201" s="23" t="s">
        <v>21</v>
      </c>
      <c r="J201" s="103"/>
    </row>
    <row r="202" spans="1:10" ht="15.75" customHeight="1">
      <c r="A202" s="266" t="s">
        <v>22</v>
      </c>
      <c r="B202" s="266"/>
      <c r="C202" s="266"/>
      <c r="D202" s="19">
        <v>30</v>
      </c>
      <c r="E202" s="54">
        <v>1.98</v>
      </c>
      <c r="F202" s="55">
        <v>0.36</v>
      </c>
      <c r="G202" s="55">
        <v>10.02</v>
      </c>
      <c r="H202" s="41">
        <v>52.2</v>
      </c>
      <c r="I202" s="23" t="s">
        <v>21</v>
      </c>
      <c r="J202" s="9"/>
    </row>
    <row r="203" spans="1:248" s="18" customFormat="1" ht="15.75" customHeight="1">
      <c r="A203" s="270" t="s">
        <v>14</v>
      </c>
      <c r="B203" s="270"/>
      <c r="C203" s="270"/>
      <c r="D203" s="63">
        <v>180</v>
      </c>
      <c r="E203" s="64">
        <v>0.06</v>
      </c>
      <c r="F203" s="65">
        <v>0.02</v>
      </c>
      <c r="G203" s="65">
        <v>9.99</v>
      </c>
      <c r="H203" s="66">
        <v>40</v>
      </c>
      <c r="I203" s="28">
        <v>392</v>
      </c>
      <c r="J203" s="103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</row>
    <row r="204" spans="1:10" s="18" customFormat="1" ht="16.5" customHeight="1" thickBot="1">
      <c r="A204" s="278" t="s">
        <v>23</v>
      </c>
      <c r="B204" s="278"/>
      <c r="C204" s="278"/>
      <c r="D204" s="35">
        <f>SUM(D198:D203)</f>
        <v>680</v>
      </c>
      <c r="E204" s="75">
        <f>SUM(E198:E203)</f>
        <v>25.364250000000002</v>
      </c>
      <c r="F204" s="75">
        <f>SUM(F198:F203)</f>
        <v>21.13635</v>
      </c>
      <c r="G204" s="75">
        <f>SUM(G198:G203)</f>
        <v>98.95649999999999</v>
      </c>
      <c r="H204" s="45">
        <f>SUM(H198:H203)</f>
        <v>722.84</v>
      </c>
      <c r="I204" s="99"/>
      <c r="J204" s="103"/>
    </row>
    <row r="205" spans="1:249" s="210" customFormat="1" ht="16.5" customHeight="1">
      <c r="A205" s="147"/>
      <c r="B205" s="147"/>
      <c r="C205" s="147"/>
      <c r="D205" s="148"/>
      <c r="E205" s="31"/>
      <c r="F205" s="31"/>
      <c r="G205" s="31"/>
      <c r="H205" s="149"/>
      <c r="I205" s="149"/>
      <c r="J205" s="103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</row>
    <row r="206" spans="1:9" ht="15.75" customHeight="1">
      <c r="A206" s="273" t="s">
        <v>83</v>
      </c>
      <c r="B206" s="273"/>
      <c r="C206" s="273"/>
      <c r="D206" s="2"/>
      <c r="E206" s="3"/>
      <c r="F206" s="4"/>
      <c r="G206" s="4"/>
      <c r="H206" s="4"/>
      <c r="I206" s="4"/>
    </row>
    <row r="207" spans="1:9" ht="16.5" customHeight="1">
      <c r="A207" s="274" t="s">
        <v>1</v>
      </c>
      <c r="B207" s="274"/>
      <c r="C207" s="274"/>
      <c r="D207" s="5"/>
      <c r="E207" s="6"/>
      <c r="F207" s="7"/>
      <c r="G207" s="7"/>
      <c r="H207" s="7"/>
      <c r="I207" s="7"/>
    </row>
    <row r="208" spans="1:10" ht="16.5" customHeight="1">
      <c r="A208" s="271" t="s">
        <v>84</v>
      </c>
      <c r="B208" s="271"/>
      <c r="C208" s="271"/>
      <c r="D208" s="271"/>
      <c r="E208" s="271"/>
      <c r="F208" s="271"/>
      <c r="G208" s="271"/>
      <c r="H208" s="271"/>
      <c r="I208" s="271"/>
      <c r="J208" s="9"/>
    </row>
    <row r="209" spans="1:10" ht="24.75" customHeight="1">
      <c r="A209" s="290" t="s">
        <v>3</v>
      </c>
      <c r="B209" s="290"/>
      <c r="C209" s="290"/>
      <c r="D209" s="271" t="s">
        <v>4</v>
      </c>
      <c r="E209" s="276" t="s">
        <v>5</v>
      </c>
      <c r="F209" s="276"/>
      <c r="G209" s="276"/>
      <c r="H209" s="277" t="s">
        <v>6</v>
      </c>
      <c r="I209" s="271" t="s">
        <v>7</v>
      </c>
      <c r="J209" s="9"/>
    </row>
    <row r="210" spans="1:10" ht="17.25" customHeight="1" thickBot="1">
      <c r="A210" s="290"/>
      <c r="B210" s="290"/>
      <c r="C210" s="290"/>
      <c r="D210" s="271"/>
      <c r="E210" s="50" t="s">
        <v>8</v>
      </c>
      <c r="F210" s="51" t="s">
        <v>9</v>
      </c>
      <c r="G210" s="51" t="s">
        <v>10</v>
      </c>
      <c r="H210" s="277"/>
      <c r="I210" s="271"/>
      <c r="J210" s="9"/>
    </row>
    <row r="211" spans="1:10" ht="16.5" customHeight="1" thickBot="1">
      <c r="A211" s="287" t="s">
        <v>16</v>
      </c>
      <c r="B211" s="287"/>
      <c r="C211" s="287"/>
      <c r="D211" s="287"/>
      <c r="E211" s="287"/>
      <c r="F211" s="287"/>
      <c r="G211" s="287"/>
      <c r="H211" s="287"/>
      <c r="I211" s="287"/>
      <c r="J211" s="9"/>
    </row>
    <row r="212" spans="1:248" ht="15.75" customHeight="1">
      <c r="A212" s="280" t="s">
        <v>46</v>
      </c>
      <c r="B212" s="280"/>
      <c r="C212" s="280"/>
      <c r="D212" s="13">
        <v>200</v>
      </c>
      <c r="E212" s="14">
        <v>4.39</v>
      </c>
      <c r="F212" s="15">
        <v>4.22</v>
      </c>
      <c r="G212" s="15">
        <v>13.23</v>
      </c>
      <c r="H212" s="16">
        <v>118.6</v>
      </c>
      <c r="I212" s="17">
        <v>102</v>
      </c>
      <c r="J212" s="9"/>
      <c r="II212" s="18"/>
      <c r="IJ212" s="18"/>
      <c r="IK212" s="18"/>
      <c r="IL212" s="18"/>
      <c r="IM212" s="18"/>
      <c r="IN212" s="18"/>
    </row>
    <row r="213" spans="1:10" ht="15.75" customHeight="1">
      <c r="A213" s="266" t="s">
        <v>86</v>
      </c>
      <c r="B213" s="266"/>
      <c r="C213" s="266"/>
      <c r="D213" s="19">
        <v>65</v>
      </c>
      <c r="E213" s="54">
        <f>6.86/55*65</f>
        <v>8.107272727272727</v>
      </c>
      <c r="F213" s="55">
        <f>10.24/55*65</f>
        <v>12.101818181818183</v>
      </c>
      <c r="G213" s="55">
        <f>4.05/55*65</f>
        <v>4.786363636363636</v>
      </c>
      <c r="H213" s="41">
        <f>136/55*65</f>
        <v>160.72727272727272</v>
      </c>
      <c r="I213" s="23">
        <v>297</v>
      </c>
      <c r="J213" s="156"/>
    </row>
    <row r="214" spans="1:10" ht="15.75" customHeight="1">
      <c r="A214" s="288" t="s">
        <v>87</v>
      </c>
      <c r="B214" s="288"/>
      <c r="C214" s="288"/>
      <c r="D214" s="19">
        <v>100</v>
      </c>
      <c r="E214" s="54">
        <f>19.06/1000*100</f>
        <v>1.9059999999999997</v>
      </c>
      <c r="F214" s="55">
        <f>28.79/1000*100</f>
        <v>2.879</v>
      </c>
      <c r="G214" s="55">
        <f>153.42/1000*100</f>
        <v>15.342</v>
      </c>
      <c r="H214" s="41">
        <f>949/1000*100</f>
        <v>94.89999999999999</v>
      </c>
      <c r="I214" s="23">
        <v>310</v>
      </c>
      <c r="J214" s="156"/>
    </row>
    <row r="215" spans="1:10" ht="15.75" customHeight="1">
      <c r="A215" s="266" t="s">
        <v>43</v>
      </c>
      <c r="B215" s="266"/>
      <c r="C215" s="266"/>
      <c r="D215" s="19">
        <v>60</v>
      </c>
      <c r="E215" s="20">
        <v>1.0242</v>
      </c>
      <c r="F215" s="21">
        <v>3.0024</v>
      </c>
      <c r="G215" s="21">
        <v>5.0748</v>
      </c>
      <c r="H215" s="36">
        <v>51.42</v>
      </c>
      <c r="I215" s="19">
        <v>45</v>
      </c>
      <c r="J215" s="9"/>
    </row>
    <row r="216" spans="1:10" s="18" customFormat="1" ht="15.75" customHeight="1">
      <c r="A216" s="266" t="s">
        <v>33</v>
      </c>
      <c r="B216" s="266"/>
      <c r="C216" s="266"/>
      <c r="D216" s="19">
        <v>30</v>
      </c>
      <c r="E216" s="20">
        <v>2.37</v>
      </c>
      <c r="F216" s="21">
        <v>0.30000000000000004</v>
      </c>
      <c r="G216" s="21">
        <v>14.49</v>
      </c>
      <c r="H216" s="41">
        <v>70.5</v>
      </c>
      <c r="I216" s="23" t="s">
        <v>21</v>
      </c>
      <c r="J216" s="103"/>
    </row>
    <row r="217" spans="1:248" ht="15.75" customHeight="1">
      <c r="A217" s="266" t="s">
        <v>22</v>
      </c>
      <c r="B217" s="266"/>
      <c r="C217" s="266"/>
      <c r="D217" s="19">
        <v>30</v>
      </c>
      <c r="E217" s="20">
        <v>1.98</v>
      </c>
      <c r="F217" s="21">
        <v>0.36</v>
      </c>
      <c r="G217" s="21">
        <v>10.02</v>
      </c>
      <c r="H217" s="22">
        <v>52.2</v>
      </c>
      <c r="I217" s="23" t="s">
        <v>21</v>
      </c>
      <c r="J217" s="156"/>
      <c r="II217" s="18"/>
      <c r="IJ217" s="18"/>
      <c r="IK217" s="18"/>
      <c r="IL217" s="18"/>
      <c r="IM217" s="18"/>
      <c r="IN217" s="18"/>
    </row>
    <row r="218" spans="1:248" s="18" customFormat="1" ht="15.75" customHeight="1">
      <c r="A218" s="267" t="s">
        <v>14</v>
      </c>
      <c r="B218" s="267"/>
      <c r="C218" s="267"/>
      <c r="D218" s="63">
        <v>180</v>
      </c>
      <c r="E218" s="64">
        <v>0.06</v>
      </c>
      <c r="F218" s="65">
        <v>0.02</v>
      </c>
      <c r="G218" s="65">
        <v>9.99</v>
      </c>
      <c r="H218" s="66">
        <v>40</v>
      </c>
      <c r="I218" s="137">
        <v>392</v>
      </c>
      <c r="J218" s="163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</row>
    <row r="219" spans="1:10" ht="16.5" customHeight="1" thickBot="1">
      <c r="A219" s="268" t="s">
        <v>23</v>
      </c>
      <c r="B219" s="268"/>
      <c r="C219" s="268"/>
      <c r="D219" s="35">
        <f>SUM(D212:D218)</f>
        <v>665</v>
      </c>
      <c r="E219" s="75">
        <f>SUM(E212:E218)</f>
        <v>19.837472727272726</v>
      </c>
      <c r="F219" s="75">
        <f>SUM(F212:F218)</f>
        <v>22.883218181818187</v>
      </c>
      <c r="G219" s="75">
        <f>SUM(G212:G218)</f>
        <v>72.93316363636363</v>
      </c>
      <c r="H219" s="45">
        <f>SUM(H212:H218)</f>
        <v>588.3472727272728</v>
      </c>
      <c r="I219" s="45"/>
      <c r="J219" s="156"/>
    </row>
    <row r="220" spans="1:10" ht="16.5" customHeight="1">
      <c r="A220" s="147"/>
      <c r="B220" s="147"/>
      <c r="C220" s="147"/>
      <c r="D220" s="148"/>
      <c r="E220" s="31"/>
      <c r="F220" s="31"/>
      <c r="G220" s="31"/>
      <c r="H220" s="149"/>
      <c r="I220" s="149"/>
      <c r="J220" s="156"/>
    </row>
    <row r="221" spans="1:9" ht="15.75" customHeight="1">
      <c r="A221" s="273" t="s">
        <v>83</v>
      </c>
      <c r="B221" s="273"/>
      <c r="C221" s="273"/>
      <c r="D221" s="2"/>
      <c r="E221" s="47"/>
      <c r="F221" s="47"/>
      <c r="G221" s="47"/>
      <c r="H221" s="47"/>
      <c r="I221" s="47"/>
    </row>
    <row r="222" spans="1:9" ht="16.5" customHeight="1">
      <c r="A222" s="274" t="s">
        <v>1</v>
      </c>
      <c r="B222" s="274"/>
      <c r="C222" s="274"/>
      <c r="D222" s="5"/>
      <c r="E222" s="48"/>
      <c r="F222" s="48"/>
      <c r="G222" s="48"/>
      <c r="H222" s="48"/>
      <c r="I222" s="48"/>
    </row>
    <row r="223" spans="1:10" ht="16.5" customHeight="1">
      <c r="A223" s="287" t="s">
        <v>88</v>
      </c>
      <c r="B223" s="287"/>
      <c r="C223" s="287"/>
      <c r="D223" s="287"/>
      <c r="E223" s="287"/>
      <c r="F223" s="287"/>
      <c r="G223" s="287"/>
      <c r="H223" s="287"/>
      <c r="I223" s="287"/>
      <c r="J223" s="9"/>
    </row>
    <row r="224" spans="1:10" ht="14.25" customHeight="1">
      <c r="A224" s="275" t="s">
        <v>3</v>
      </c>
      <c r="B224" s="275"/>
      <c r="C224" s="275"/>
      <c r="D224" s="271" t="s">
        <v>4</v>
      </c>
      <c r="E224" s="276" t="s">
        <v>5</v>
      </c>
      <c r="F224" s="276"/>
      <c r="G224" s="276"/>
      <c r="H224" s="277" t="s">
        <v>6</v>
      </c>
      <c r="I224" s="271" t="s">
        <v>7</v>
      </c>
      <c r="J224" s="9"/>
    </row>
    <row r="225" spans="1:10" ht="23.25" customHeight="1" thickBot="1">
      <c r="A225" s="275"/>
      <c r="B225" s="275"/>
      <c r="C225" s="275"/>
      <c r="D225" s="271"/>
      <c r="E225" s="50" t="s">
        <v>8</v>
      </c>
      <c r="F225" s="51" t="s">
        <v>9</v>
      </c>
      <c r="G225" s="51" t="s">
        <v>10</v>
      </c>
      <c r="H225" s="277"/>
      <c r="I225" s="271"/>
      <c r="J225" s="9"/>
    </row>
    <row r="226" spans="1:10" ht="16.5" customHeight="1" thickBot="1">
      <c r="A226" s="285" t="s">
        <v>16</v>
      </c>
      <c r="B226" s="285"/>
      <c r="C226" s="285"/>
      <c r="D226" s="285"/>
      <c r="E226" s="285"/>
      <c r="F226" s="285"/>
      <c r="G226" s="285"/>
      <c r="H226" s="285"/>
      <c r="I226" s="285"/>
      <c r="J226" s="9"/>
    </row>
    <row r="227" spans="1:233" s="18" customFormat="1" ht="15.75" customHeight="1">
      <c r="A227" s="286" t="s">
        <v>52</v>
      </c>
      <c r="B227" s="286"/>
      <c r="C227" s="286"/>
      <c r="D227" s="53">
        <v>200</v>
      </c>
      <c r="E227" s="109">
        <v>1.87</v>
      </c>
      <c r="F227" s="15">
        <v>2.26</v>
      </c>
      <c r="G227" s="15">
        <v>13.5</v>
      </c>
      <c r="H227" s="16">
        <v>91.2</v>
      </c>
      <c r="I227" s="17">
        <v>97</v>
      </c>
      <c r="J227" s="103"/>
      <c r="HQ227" s="1"/>
      <c r="HR227" s="1"/>
      <c r="HS227" s="1"/>
      <c r="HT227" s="1"/>
      <c r="HU227" s="1"/>
      <c r="HV227" s="1"/>
      <c r="HW227" s="1"/>
      <c r="HX227" s="1"/>
      <c r="HY227" s="1"/>
    </row>
    <row r="228" spans="1:10" ht="15" customHeight="1">
      <c r="A228" s="266" t="s">
        <v>18</v>
      </c>
      <c r="B228" s="266"/>
      <c r="C228" s="266"/>
      <c r="D228" s="56">
        <v>150</v>
      </c>
      <c r="E228" s="111">
        <v>6.315</v>
      </c>
      <c r="F228" s="21">
        <v>3.15315</v>
      </c>
      <c r="G228" s="21">
        <v>38.8515</v>
      </c>
      <c r="H228" s="36">
        <v>221.25</v>
      </c>
      <c r="I228" s="23">
        <v>302</v>
      </c>
      <c r="J228" s="9"/>
    </row>
    <row r="229" spans="1:10" ht="15.75" customHeight="1">
      <c r="A229" s="266" t="s">
        <v>89</v>
      </c>
      <c r="B229" s="266"/>
      <c r="C229" s="266"/>
      <c r="D229" s="56">
        <v>100</v>
      </c>
      <c r="E229" s="114">
        <v>6.88</v>
      </c>
      <c r="F229" s="55">
        <v>16.49</v>
      </c>
      <c r="G229" s="55">
        <v>9.99</v>
      </c>
      <c r="H229" s="41">
        <v>226</v>
      </c>
      <c r="I229" s="23">
        <v>279</v>
      </c>
      <c r="J229" s="156"/>
    </row>
    <row r="230" spans="1:10" s="18" customFormat="1" ht="15.75" customHeight="1">
      <c r="A230" s="266" t="s">
        <v>33</v>
      </c>
      <c r="B230" s="266"/>
      <c r="C230" s="266"/>
      <c r="D230" s="56">
        <v>30</v>
      </c>
      <c r="E230" s="111">
        <v>2.37</v>
      </c>
      <c r="F230" s="21">
        <v>0.30000000000000004</v>
      </c>
      <c r="G230" s="21">
        <v>14.49</v>
      </c>
      <c r="H230" s="41">
        <v>70.5</v>
      </c>
      <c r="I230" s="23" t="s">
        <v>21</v>
      </c>
      <c r="J230" s="103"/>
    </row>
    <row r="231" spans="1:10" ht="15" customHeight="1">
      <c r="A231" s="266" t="s">
        <v>22</v>
      </c>
      <c r="B231" s="266"/>
      <c r="C231" s="266"/>
      <c r="D231" s="56">
        <v>30</v>
      </c>
      <c r="E231" s="114">
        <v>1.98</v>
      </c>
      <c r="F231" s="55">
        <v>0.36</v>
      </c>
      <c r="G231" s="55">
        <v>10.02</v>
      </c>
      <c r="H231" s="41">
        <v>52.2</v>
      </c>
      <c r="I231" s="23" t="s">
        <v>21</v>
      </c>
      <c r="J231" s="9"/>
    </row>
    <row r="232" spans="1:233" s="18" customFormat="1" ht="16.5" customHeight="1">
      <c r="A232" s="284" t="s">
        <v>28</v>
      </c>
      <c r="B232" s="284"/>
      <c r="C232" s="284"/>
      <c r="D232" s="164" t="s">
        <v>29</v>
      </c>
      <c r="E232" s="64">
        <v>0.12</v>
      </c>
      <c r="F232" s="65">
        <v>0.02</v>
      </c>
      <c r="G232" s="65">
        <v>10.2</v>
      </c>
      <c r="H232" s="66">
        <v>41</v>
      </c>
      <c r="I232" s="28">
        <v>393</v>
      </c>
      <c r="J232" s="103"/>
      <c r="HQ232" s="1"/>
      <c r="HR232" s="1"/>
      <c r="HS232" s="1"/>
      <c r="HT232" s="1"/>
      <c r="HU232" s="1"/>
      <c r="HV232" s="1"/>
      <c r="HW232" s="1"/>
      <c r="HX232" s="1"/>
      <c r="HY232" s="1"/>
    </row>
    <row r="233" spans="1:10" ht="16.5" customHeight="1" thickBot="1">
      <c r="A233" s="278" t="s">
        <v>23</v>
      </c>
      <c r="B233" s="278"/>
      <c r="C233" s="278"/>
      <c r="D233" s="49">
        <f>SUM(D227:D231)+187</f>
        <v>697</v>
      </c>
      <c r="E233" s="42">
        <f>SUM(E227:E232)</f>
        <v>19.535000000000004</v>
      </c>
      <c r="F233" s="75">
        <f>SUM(F227:F232)</f>
        <v>22.583149999999996</v>
      </c>
      <c r="G233" s="75">
        <f>SUM(G227:G232)</f>
        <v>97.0515</v>
      </c>
      <c r="H233" s="45">
        <f>SUM(H227:H232)</f>
        <v>702.1500000000001</v>
      </c>
      <c r="I233" s="99"/>
      <c r="J233" s="9"/>
    </row>
    <row r="234" spans="1:10" ht="16.5" customHeight="1">
      <c r="A234" s="147"/>
      <c r="B234" s="147"/>
      <c r="C234" s="147"/>
      <c r="D234" s="148"/>
      <c r="E234" s="31"/>
      <c r="F234" s="31"/>
      <c r="G234" s="31"/>
      <c r="H234" s="149"/>
      <c r="I234" s="149"/>
      <c r="J234" s="9"/>
    </row>
    <row r="235" spans="1:9" ht="15">
      <c r="A235" s="273" t="s">
        <v>83</v>
      </c>
      <c r="B235" s="273"/>
      <c r="C235" s="273"/>
      <c r="D235" s="2"/>
      <c r="E235" s="47"/>
      <c r="F235" s="47"/>
      <c r="G235" s="47"/>
      <c r="H235" s="47"/>
      <c r="I235" s="47"/>
    </row>
    <row r="236" spans="1:9" ht="16.5" customHeight="1">
      <c r="A236" s="274" t="s">
        <v>1</v>
      </c>
      <c r="B236" s="274"/>
      <c r="C236" s="274"/>
      <c r="D236" s="5"/>
      <c r="E236" s="48"/>
      <c r="F236" s="48"/>
      <c r="G236" s="48"/>
      <c r="H236" s="48"/>
      <c r="I236" s="48"/>
    </row>
    <row r="237" spans="1:10" ht="16.5" customHeight="1">
      <c r="A237" s="271" t="s">
        <v>90</v>
      </c>
      <c r="B237" s="271"/>
      <c r="C237" s="271"/>
      <c r="D237" s="271"/>
      <c r="E237" s="271"/>
      <c r="F237" s="271"/>
      <c r="G237" s="271"/>
      <c r="H237" s="271"/>
      <c r="I237" s="271"/>
      <c r="J237" s="9"/>
    </row>
    <row r="238" spans="1:10" ht="18.75" customHeight="1">
      <c r="A238" s="275" t="s">
        <v>3</v>
      </c>
      <c r="B238" s="275"/>
      <c r="C238" s="275"/>
      <c r="D238" s="271" t="s">
        <v>4</v>
      </c>
      <c r="E238" s="276" t="s">
        <v>5</v>
      </c>
      <c r="F238" s="276"/>
      <c r="G238" s="276"/>
      <c r="H238" s="277" t="s">
        <v>6</v>
      </c>
      <c r="I238" s="271" t="s">
        <v>7</v>
      </c>
      <c r="J238" s="9"/>
    </row>
    <row r="239" spans="1:10" ht="18.75" customHeight="1" thickBot="1">
      <c r="A239" s="275"/>
      <c r="B239" s="275"/>
      <c r="C239" s="275"/>
      <c r="D239" s="271"/>
      <c r="E239" s="50" t="s">
        <v>8</v>
      </c>
      <c r="F239" s="51" t="s">
        <v>9</v>
      </c>
      <c r="G239" s="51" t="s">
        <v>10</v>
      </c>
      <c r="H239" s="277"/>
      <c r="I239" s="271"/>
      <c r="J239" s="9"/>
    </row>
    <row r="240" spans="1:242" ht="16.5" customHeight="1" thickBot="1">
      <c r="A240" s="271" t="s">
        <v>16</v>
      </c>
      <c r="B240" s="271"/>
      <c r="C240" s="271"/>
      <c r="D240" s="271"/>
      <c r="E240" s="271"/>
      <c r="F240" s="271"/>
      <c r="G240" s="271"/>
      <c r="H240" s="271"/>
      <c r="I240" s="271"/>
      <c r="J240" s="9"/>
      <c r="HZ240" s="18"/>
      <c r="IA240" s="18"/>
      <c r="IB240" s="18"/>
      <c r="IC240" s="18"/>
      <c r="ID240" s="18"/>
      <c r="IE240" s="18"/>
      <c r="IF240" s="18"/>
      <c r="IG240" s="18"/>
      <c r="IH240" s="18"/>
    </row>
    <row r="241" spans="1:248" ht="16.5" customHeight="1">
      <c r="A241" s="280" t="s">
        <v>30</v>
      </c>
      <c r="B241" s="280"/>
      <c r="C241" s="280"/>
      <c r="D241" s="13">
        <v>200</v>
      </c>
      <c r="E241" s="14">
        <v>1.44</v>
      </c>
      <c r="F241" s="15">
        <v>3.94</v>
      </c>
      <c r="G241" s="15">
        <v>8.75</v>
      </c>
      <c r="H241" s="16">
        <v>83</v>
      </c>
      <c r="I241" s="17">
        <v>82</v>
      </c>
      <c r="J241" s="9"/>
      <c r="II241" s="18"/>
      <c r="IJ241" s="18"/>
      <c r="IK241" s="18"/>
      <c r="IL241" s="18"/>
      <c r="IM241" s="18"/>
      <c r="IN241" s="18"/>
    </row>
    <row r="242" spans="1:10" ht="16.5" customHeight="1">
      <c r="A242" s="266" t="s">
        <v>32</v>
      </c>
      <c r="B242" s="266"/>
      <c r="C242" s="266"/>
      <c r="D242" s="19">
        <v>150</v>
      </c>
      <c r="E242" s="20">
        <v>5.517</v>
      </c>
      <c r="F242" s="21">
        <v>4.515</v>
      </c>
      <c r="G242" s="21">
        <v>26.445</v>
      </c>
      <c r="H242" s="36">
        <v>168.45</v>
      </c>
      <c r="I242" s="23">
        <v>309</v>
      </c>
      <c r="J242" s="9"/>
    </row>
    <row r="243" spans="1:10" ht="15" customHeight="1">
      <c r="A243" s="266" t="s">
        <v>19</v>
      </c>
      <c r="B243" s="266"/>
      <c r="C243" s="266"/>
      <c r="D243" s="37">
        <v>100</v>
      </c>
      <c r="E243" s="38">
        <v>11.09</v>
      </c>
      <c r="F243" s="39">
        <v>11.26</v>
      </c>
      <c r="G243" s="39">
        <v>3.51</v>
      </c>
      <c r="H243" s="40">
        <v>166</v>
      </c>
      <c r="I243" s="23">
        <v>290</v>
      </c>
      <c r="J243" s="9"/>
    </row>
    <row r="244" spans="1:242" ht="15.75" customHeight="1">
      <c r="A244" s="266" t="s">
        <v>33</v>
      </c>
      <c r="B244" s="266"/>
      <c r="C244" s="266"/>
      <c r="D244" s="19">
        <v>40</v>
      </c>
      <c r="E244" s="20">
        <v>3.16</v>
      </c>
      <c r="F244" s="21">
        <v>0.4</v>
      </c>
      <c r="G244" s="21">
        <v>19.32</v>
      </c>
      <c r="H244" s="41">
        <v>94</v>
      </c>
      <c r="I244" s="23" t="s">
        <v>21</v>
      </c>
      <c r="J244" s="9"/>
      <c r="HZ244" s="18"/>
      <c r="IA244" s="18"/>
      <c r="IB244" s="18"/>
      <c r="IC244" s="18"/>
      <c r="ID244" s="18"/>
      <c r="IE244" s="18"/>
      <c r="IF244" s="18"/>
      <c r="IG244" s="18"/>
      <c r="IH244" s="18"/>
    </row>
    <row r="245" spans="1:242" ht="15.75" customHeight="1">
      <c r="A245" s="266" t="s">
        <v>22</v>
      </c>
      <c r="B245" s="266"/>
      <c r="C245" s="266"/>
      <c r="D245" s="19">
        <v>30</v>
      </c>
      <c r="E245" s="54">
        <v>1.98</v>
      </c>
      <c r="F245" s="55">
        <v>0.36</v>
      </c>
      <c r="G245" s="55">
        <v>10.02</v>
      </c>
      <c r="H245" s="41">
        <v>52.2</v>
      </c>
      <c r="I245" s="23" t="s">
        <v>21</v>
      </c>
      <c r="J245" s="9"/>
      <c r="HZ245" s="18"/>
      <c r="IA245" s="18"/>
      <c r="IB245" s="18"/>
      <c r="IC245" s="18"/>
      <c r="ID245" s="18"/>
      <c r="IE245" s="18"/>
      <c r="IF245" s="18"/>
      <c r="IG245" s="18"/>
      <c r="IH245" s="18"/>
    </row>
    <row r="246" spans="1:242" s="18" customFormat="1" ht="15.75" customHeight="1">
      <c r="A246" s="270" t="s">
        <v>14</v>
      </c>
      <c r="B246" s="270"/>
      <c r="C246" s="270"/>
      <c r="D246" s="63">
        <v>180</v>
      </c>
      <c r="E246" s="64">
        <v>0.06</v>
      </c>
      <c r="F246" s="65">
        <v>0.02</v>
      </c>
      <c r="G246" s="65">
        <v>9.99</v>
      </c>
      <c r="H246" s="66">
        <v>40</v>
      </c>
      <c r="I246" s="28">
        <v>392</v>
      </c>
      <c r="J246" s="103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</row>
    <row r="247" spans="1:242" ht="16.5" customHeight="1" thickBot="1">
      <c r="A247" s="278" t="s">
        <v>23</v>
      </c>
      <c r="B247" s="278"/>
      <c r="C247" s="278"/>
      <c r="D247" s="35">
        <f>SUM(D241:D246)</f>
        <v>700</v>
      </c>
      <c r="E247" s="75">
        <f>SUM(E241:E246)</f>
        <v>23.247</v>
      </c>
      <c r="F247" s="75">
        <f>SUM(F241:F246)</f>
        <v>20.494999999999997</v>
      </c>
      <c r="G247" s="75">
        <f>SUM(G241:G246)</f>
        <v>78.035</v>
      </c>
      <c r="H247" s="45">
        <f>SUM(H241:H246)</f>
        <v>603.65</v>
      </c>
      <c r="I247" s="99"/>
      <c r="J247" s="9"/>
      <c r="HZ247" s="18"/>
      <c r="IA247" s="18"/>
      <c r="IB247" s="18"/>
      <c r="IC247" s="18"/>
      <c r="ID247" s="18"/>
      <c r="IE247" s="18"/>
      <c r="IF247" s="18"/>
      <c r="IG247" s="18"/>
      <c r="IH247" s="18"/>
    </row>
    <row r="248" spans="1:242" ht="16.5" customHeight="1">
      <c r="A248" s="147"/>
      <c r="B248" s="147"/>
      <c r="C248" s="147"/>
      <c r="D248" s="148"/>
      <c r="E248" s="31"/>
      <c r="F248" s="31"/>
      <c r="G248" s="31"/>
      <c r="H248" s="149"/>
      <c r="I248" s="149"/>
      <c r="J248" s="9"/>
      <c r="HZ248" s="18"/>
      <c r="IA248" s="18"/>
      <c r="IB248" s="18"/>
      <c r="IC248" s="18"/>
      <c r="ID248" s="18"/>
      <c r="IE248" s="18"/>
      <c r="IF248" s="18"/>
      <c r="IG248" s="18"/>
      <c r="IH248" s="18"/>
    </row>
    <row r="249" spans="1:9" ht="15.75" customHeight="1">
      <c r="A249" s="273" t="s">
        <v>83</v>
      </c>
      <c r="B249" s="273"/>
      <c r="C249" s="273"/>
      <c r="D249" s="2"/>
      <c r="E249" s="47"/>
      <c r="F249" s="47"/>
      <c r="G249" s="47"/>
      <c r="H249" s="47"/>
      <c r="I249" s="47"/>
    </row>
    <row r="250" spans="1:9" ht="16.5" customHeight="1">
      <c r="A250" s="274" t="s">
        <v>1</v>
      </c>
      <c r="B250" s="274"/>
      <c r="C250" s="274"/>
      <c r="D250" s="5"/>
      <c r="E250" s="48"/>
      <c r="F250" s="48"/>
      <c r="G250" s="48"/>
      <c r="H250" s="48"/>
      <c r="I250" s="48"/>
    </row>
    <row r="251" spans="1:10" ht="17.25" customHeight="1">
      <c r="A251" s="271" t="s">
        <v>92</v>
      </c>
      <c r="B251" s="271"/>
      <c r="C251" s="271"/>
      <c r="D251" s="271"/>
      <c r="E251" s="271"/>
      <c r="F251" s="271"/>
      <c r="G251" s="271"/>
      <c r="H251" s="271"/>
      <c r="I251" s="271"/>
      <c r="J251" s="9"/>
    </row>
    <row r="252" spans="1:10" ht="18.75" customHeight="1">
      <c r="A252" s="275" t="s">
        <v>3</v>
      </c>
      <c r="B252" s="275"/>
      <c r="C252" s="275"/>
      <c r="D252" s="271" t="s">
        <v>4</v>
      </c>
      <c r="E252" s="276" t="s">
        <v>5</v>
      </c>
      <c r="F252" s="276"/>
      <c r="G252" s="276"/>
      <c r="H252" s="277" t="s">
        <v>6</v>
      </c>
      <c r="I252" s="271" t="s">
        <v>7</v>
      </c>
      <c r="J252" s="9"/>
    </row>
    <row r="253" spans="1:242" ht="19.5" customHeight="1" thickBot="1">
      <c r="A253" s="275"/>
      <c r="B253" s="275"/>
      <c r="C253" s="275"/>
      <c r="D253" s="271"/>
      <c r="E253" s="50" t="s">
        <v>8</v>
      </c>
      <c r="F253" s="51" t="s">
        <v>9</v>
      </c>
      <c r="G253" s="51" t="s">
        <v>10</v>
      </c>
      <c r="H253" s="277"/>
      <c r="I253" s="271"/>
      <c r="J253" s="9"/>
      <c r="HZ253" s="18"/>
      <c r="IA253" s="18"/>
      <c r="IB253" s="18"/>
      <c r="IC253" s="18"/>
      <c r="ID253" s="18"/>
      <c r="IE253" s="18"/>
      <c r="IF253" s="18"/>
      <c r="IG253" s="18"/>
      <c r="IH253" s="18"/>
    </row>
    <row r="254" spans="1:242" ht="16.5" customHeight="1" thickBot="1">
      <c r="A254" s="279" t="s">
        <v>16</v>
      </c>
      <c r="B254" s="279"/>
      <c r="C254" s="279"/>
      <c r="D254" s="279"/>
      <c r="E254" s="279"/>
      <c r="F254" s="279"/>
      <c r="G254" s="279"/>
      <c r="H254" s="279"/>
      <c r="I254" s="279"/>
      <c r="J254" s="9"/>
      <c r="HZ254" s="18"/>
      <c r="IA254" s="18"/>
      <c r="IB254" s="18"/>
      <c r="IC254" s="18"/>
      <c r="ID254" s="18"/>
      <c r="IE254" s="18"/>
      <c r="IF254" s="18"/>
      <c r="IG254" s="18"/>
      <c r="IH254" s="18"/>
    </row>
    <row r="255" spans="1:248" ht="15.75" customHeight="1">
      <c r="A255" s="280" t="s">
        <v>94</v>
      </c>
      <c r="B255" s="280"/>
      <c r="C255" s="280"/>
      <c r="D255" s="13">
        <v>250</v>
      </c>
      <c r="E255" s="14">
        <f>5.93/1000*250</f>
        <v>1.4825</v>
      </c>
      <c r="F255" s="15">
        <f>19.67/1000*250</f>
        <v>4.9175</v>
      </c>
      <c r="G255" s="15">
        <f>24.36/1000*250</f>
        <v>6.09</v>
      </c>
      <c r="H255" s="16">
        <f>305/1000*250</f>
        <v>76.25</v>
      </c>
      <c r="I255" s="13">
        <v>83</v>
      </c>
      <c r="J255" s="9"/>
      <c r="II255" s="18"/>
      <c r="IJ255" s="18"/>
      <c r="IK255" s="18"/>
      <c r="IL255" s="18"/>
      <c r="IM255" s="18"/>
      <c r="IN255" s="18"/>
    </row>
    <row r="256" spans="1:10" s="18" customFormat="1" ht="15.75" customHeight="1">
      <c r="A256" s="266" t="s">
        <v>27</v>
      </c>
      <c r="B256" s="266"/>
      <c r="C256" s="266"/>
      <c r="D256" s="19">
        <v>150</v>
      </c>
      <c r="E256" s="54">
        <v>3.2</v>
      </c>
      <c r="F256" s="55">
        <v>9.46</v>
      </c>
      <c r="G256" s="55">
        <v>18.58</v>
      </c>
      <c r="H256" s="41">
        <v>178.61</v>
      </c>
      <c r="I256" s="19">
        <v>312</v>
      </c>
      <c r="J256" s="103"/>
    </row>
    <row r="257" spans="1:10" ht="15.75" customHeight="1">
      <c r="A257" s="266" t="s">
        <v>95</v>
      </c>
      <c r="B257" s="266"/>
      <c r="C257" s="266"/>
      <c r="D257" s="19">
        <v>90</v>
      </c>
      <c r="E257" s="20">
        <v>7.43625</v>
      </c>
      <c r="F257" s="21">
        <v>7.245</v>
      </c>
      <c r="G257" s="21">
        <v>10.58625</v>
      </c>
      <c r="H257" s="22">
        <v>137.25</v>
      </c>
      <c r="I257" s="23">
        <v>253</v>
      </c>
      <c r="J257" s="9"/>
    </row>
    <row r="258" spans="1:248" s="18" customFormat="1" ht="15.75" customHeight="1">
      <c r="A258" s="266" t="s">
        <v>14</v>
      </c>
      <c r="B258" s="266"/>
      <c r="C258" s="266"/>
      <c r="D258" s="19">
        <v>180</v>
      </c>
      <c r="E258" s="54">
        <v>0.06</v>
      </c>
      <c r="F258" s="55">
        <v>0.02</v>
      </c>
      <c r="G258" s="55">
        <v>9.99</v>
      </c>
      <c r="H258" s="41">
        <v>40</v>
      </c>
      <c r="I258" s="23">
        <v>392</v>
      </c>
      <c r="J258" s="103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</row>
    <row r="259" spans="1:242" ht="15.75" customHeight="1">
      <c r="A259" s="266" t="s">
        <v>33</v>
      </c>
      <c r="B259" s="266"/>
      <c r="C259" s="266"/>
      <c r="D259" s="19">
        <v>30</v>
      </c>
      <c r="E259" s="20">
        <v>2.37</v>
      </c>
      <c r="F259" s="21">
        <v>0.30000000000000004</v>
      </c>
      <c r="G259" s="21">
        <v>14.49</v>
      </c>
      <c r="H259" s="41">
        <v>70.5</v>
      </c>
      <c r="I259" s="23" t="s">
        <v>21</v>
      </c>
      <c r="J259" s="9"/>
      <c r="HZ259" s="18"/>
      <c r="IA259" s="18"/>
      <c r="IB259" s="18"/>
      <c r="IC259" s="18"/>
      <c r="ID259" s="18"/>
      <c r="IE259" s="18"/>
      <c r="IF259" s="18"/>
      <c r="IG259" s="18"/>
      <c r="IH259" s="18"/>
    </row>
    <row r="260" spans="1:242" ht="16.5" customHeight="1">
      <c r="A260" s="267" t="s">
        <v>22</v>
      </c>
      <c r="B260" s="267"/>
      <c r="C260" s="267"/>
      <c r="D260" s="63">
        <v>30</v>
      </c>
      <c r="E260" s="64">
        <v>1.98</v>
      </c>
      <c r="F260" s="65">
        <v>0.36</v>
      </c>
      <c r="G260" s="65">
        <v>10.02</v>
      </c>
      <c r="H260" s="66">
        <v>52.2</v>
      </c>
      <c r="I260" s="137" t="s">
        <v>21</v>
      </c>
      <c r="J260" s="9"/>
      <c r="HZ260" s="18"/>
      <c r="IA260" s="18"/>
      <c r="IB260" s="18"/>
      <c r="IC260" s="18"/>
      <c r="ID260" s="18"/>
      <c r="IE260" s="18"/>
      <c r="IF260" s="18"/>
      <c r="IG260" s="18"/>
      <c r="IH260" s="18"/>
    </row>
    <row r="261" spans="1:10" ht="16.5" customHeight="1" thickBot="1">
      <c r="A261" s="268" t="s">
        <v>23</v>
      </c>
      <c r="B261" s="268"/>
      <c r="C261" s="268"/>
      <c r="D261" s="35">
        <f>SUM(D255:D260)</f>
        <v>730</v>
      </c>
      <c r="E261" s="75">
        <f>SUM(E255:E260)</f>
        <v>16.528750000000002</v>
      </c>
      <c r="F261" s="75">
        <f>SUM(F255:F260)</f>
        <v>22.302500000000002</v>
      </c>
      <c r="G261" s="75">
        <f>SUM(G255:G260)</f>
        <v>69.75625</v>
      </c>
      <c r="H261" s="45">
        <f>SUM(H255:H260)</f>
        <v>554.8100000000001</v>
      </c>
      <c r="I261" s="45"/>
      <c r="J261" s="9"/>
    </row>
    <row r="262" spans="1:10" ht="16.5" customHeight="1">
      <c r="A262" s="147"/>
      <c r="B262" s="147"/>
      <c r="C262" s="147"/>
      <c r="D262" s="148"/>
      <c r="E262" s="31"/>
      <c r="F262" s="31"/>
      <c r="G262" s="31"/>
      <c r="H262" s="149"/>
      <c r="I262" s="149"/>
      <c r="J262" s="9"/>
    </row>
    <row r="263" spans="1:9" ht="15.75" customHeight="1">
      <c r="A263" s="273" t="s">
        <v>83</v>
      </c>
      <c r="B263" s="273"/>
      <c r="C263" s="273"/>
      <c r="D263" s="2"/>
      <c r="E263" s="47"/>
      <c r="F263" s="47"/>
      <c r="G263" s="47"/>
      <c r="H263" s="47"/>
      <c r="I263" s="47"/>
    </row>
    <row r="264" spans="1:9" ht="16.5" customHeight="1">
      <c r="A264" s="274" t="s">
        <v>1</v>
      </c>
      <c r="B264" s="274"/>
      <c r="C264" s="274"/>
      <c r="D264" s="5"/>
      <c r="E264" s="48"/>
      <c r="F264" s="48"/>
      <c r="G264" s="48"/>
      <c r="H264" s="48"/>
      <c r="I264" s="48"/>
    </row>
    <row r="265" spans="1:9" ht="16.5" customHeight="1">
      <c r="A265" s="271" t="s">
        <v>96</v>
      </c>
      <c r="B265" s="271"/>
      <c r="C265" s="271"/>
      <c r="D265" s="271"/>
      <c r="E265" s="271"/>
      <c r="F265" s="271"/>
      <c r="G265" s="271"/>
      <c r="H265" s="271"/>
      <c r="I265" s="271"/>
    </row>
    <row r="266" spans="1:9" ht="21" customHeight="1">
      <c r="A266" s="275" t="s">
        <v>3</v>
      </c>
      <c r="B266" s="275"/>
      <c r="C266" s="275"/>
      <c r="D266" s="271" t="s">
        <v>4</v>
      </c>
      <c r="E266" s="276" t="s">
        <v>5</v>
      </c>
      <c r="F266" s="276"/>
      <c r="G266" s="276"/>
      <c r="H266" s="277" t="s">
        <v>6</v>
      </c>
      <c r="I266" s="271" t="s">
        <v>7</v>
      </c>
    </row>
    <row r="267" spans="1:9" ht="21" customHeight="1" thickBot="1">
      <c r="A267" s="275"/>
      <c r="B267" s="275"/>
      <c r="C267" s="275"/>
      <c r="D267" s="271"/>
      <c r="E267" s="50" t="s">
        <v>8</v>
      </c>
      <c r="F267" s="51" t="s">
        <v>9</v>
      </c>
      <c r="G267" s="51" t="s">
        <v>10</v>
      </c>
      <c r="H267" s="277"/>
      <c r="I267" s="271"/>
    </row>
    <row r="268" spans="1:10" ht="16.5" customHeight="1" thickBot="1">
      <c r="A268" s="271" t="s">
        <v>16</v>
      </c>
      <c r="B268" s="271"/>
      <c r="C268" s="271"/>
      <c r="D268" s="271"/>
      <c r="E268" s="271"/>
      <c r="F268" s="271"/>
      <c r="G268" s="271"/>
      <c r="H268" s="271"/>
      <c r="I268" s="271"/>
      <c r="J268" s="9"/>
    </row>
    <row r="269" spans="1:248" ht="15.75" customHeight="1">
      <c r="A269" s="272" t="s">
        <v>39</v>
      </c>
      <c r="B269" s="272"/>
      <c r="C269" s="272"/>
      <c r="D269" s="13">
        <v>200</v>
      </c>
      <c r="E269" s="109">
        <v>1.58</v>
      </c>
      <c r="F269" s="15">
        <v>2.17</v>
      </c>
      <c r="G269" s="15">
        <v>9.69</v>
      </c>
      <c r="H269" s="110">
        <v>68.6</v>
      </c>
      <c r="I269" s="17">
        <v>101</v>
      </c>
      <c r="J269" s="9"/>
      <c r="II269" s="18"/>
      <c r="IJ269" s="18"/>
      <c r="IK269" s="18"/>
      <c r="IL269" s="18"/>
      <c r="IM269" s="18"/>
      <c r="IN269" s="18"/>
    </row>
    <row r="270" spans="1:10" ht="15.75" customHeight="1">
      <c r="A270" s="266" t="s">
        <v>51</v>
      </c>
      <c r="B270" s="266"/>
      <c r="C270" s="266"/>
      <c r="D270" s="19">
        <v>155</v>
      </c>
      <c r="E270" s="111">
        <v>2.61285714285714</v>
      </c>
      <c r="F270" s="21">
        <v>16.2233333333333</v>
      </c>
      <c r="G270" s="21">
        <v>12.6952380952381</v>
      </c>
      <c r="H270" s="143">
        <v>209.619047619048</v>
      </c>
      <c r="I270" s="23">
        <v>143</v>
      </c>
      <c r="J270" s="9"/>
    </row>
    <row r="271" spans="1:248" ht="15.75" customHeight="1">
      <c r="A271" s="266" t="s">
        <v>76</v>
      </c>
      <c r="B271" s="266"/>
      <c r="C271" s="266"/>
      <c r="D271" s="19">
        <v>90</v>
      </c>
      <c r="E271" s="20">
        <v>9.3825</v>
      </c>
      <c r="F271" s="21">
        <v>11.08125</v>
      </c>
      <c r="G271" s="21">
        <v>11.26125</v>
      </c>
      <c r="H271" s="36">
        <v>182.25</v>
      </c>
      <c r="I271" s="19">
        <v>294</v>
      </c>
      <c r="J271" s="9"/>
      <c r="II271" s="18"/>
      <c r="IJ271" s="18"/>
      <c r="IK271" s="18"/>
      <c r="IL271" s="18"/>
      <c r="IM271" s="18"/>
      <c r="IN271" s="18"/>
    </row>
    <row r="272" spans="1:248" s="18" customFormat="1" ht="15.75" customHeight="1">
      <c r="A272" s="266" t="s">
        <v>14</v>
      </c>
      <c r="B272" s="266"/>
      <c r="C272" s="266"/>
      <c r="D272" s="19">
        <v>180</v>
      </c>
      <c r="E272" s="114">
        <v>0.06</v>
      </c>
      <c r="F272" s="55">
        <v>0.02</v>
      </c>
      <c r="G272" s="55">
        <v>9.99</v>
      </c>
      <c r="H272" s="112">
        <v>40</v>
      </c>
      <c r="I272" s="23">
        <v>392</v>
      </c>
      <c r="J272" s="103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</row>
    <row r="273" spans="1:10" ht="15.75" customHeight="1">
      <c r="A273" s="266" t="s">
        <v>33</v>
      </c>
      <c r="B273" s="266"/>
      <c r="C273" s="266"/>
      <c r="D273" s="19">
        <v>30</v>
      </c>
      <c r="E273" s="111">
        <v>2.37</v>
      </c>
      <c r="F273" s="21">
        <v>0.30000000000000004</v>
      </c>
      <c r="G273" s="21">
        <v>14.49</v>
      </c>
      <c r="H273" s="112">
        <v>70.5</v>
      </c>
      <c r="I273" s="23" t="s">
        <v>21</v>
      </c>
      <c r="J273" s="9"/>
    </row>
    <row r="274" spans="1:10" ht="18.75" customHeight="1">
      <c r="A274" s="267" t="s">
        <v>22</v>
      </c>
      <c r="B274" s="267"/>
      <c r="C274" s="267"/>
      <c r="D274" s="63">
        <v>30</v>
      </c>
      <c r="E274" s="144">
        <v>1.98</v>
      </c>
      <c r="F274" s="65">
        <v>0.36</v>
      </c>
      <c r="G274" s="65">
        <v>10.02</v>
      </c>
      <c r="H274" s="145">
        <v>52.2</v>
      </c>
      <c r="I274" s="137" t="s">
        <v>21</v>
      </c>
      <c r="J274" s="9"/>
    </row>
    <row r="275" spans="1:10" ht="18" customHeight="1" thickBot="1">
      <c r="A275" s="268" t="s">
        <v>23</v>
      </c>
      <c r="B275" s="268"/>
      <c r="C275" s="268"/>
      <c r="D275" s="49">
        <f>SUM(D269:D274)</f>
        <v>685</v>
      </c>
      <c r="E275" s="42">
        <f>SUM(E269:E274)</f>
        <v>17.98535714285714</v>
      </c>
      <c r="F275" s="43">
        <f>SUM(F269:F274)</f>
        <v>30.154583333333303</v>
      </c>
      <c r="G275" s="43">
        <f>SUM(G269:G274)</f>
        <v>68.1464880952381</v>
      </c>
      <c r="H275" s="44">
        <f>SUM(H269:H274)</f>
        <v>623.169047619048</v>
      </c>
      <c r="I275" s="45"/>
      <c r="J275" s="9"/>
    </row>
  </sheetData>
  <sheetProtection selectLockedCells="1" selectUnlockedCells="1"/>
  <mergeCells count="323">
    <mergeCell ref="A6:I6"/>
    <mergeCell ref="A1:C1"/>
    <mergeCell ref="A2:C2"/>
    <mergeCell ref="A3:I3"/>
    <mergeCell ref="A4:C5"/>
    <mergeCell ref="D4:D5"/>
    <mergeCell ref="E4:G4"/>
    <mergeCell ref="H4:H5"/>
    <mergeCell ref="I4:I5"/>
    <mergeCell ref="A7:C7"/>
    <mergeCell ref="A8:C8"/>
    <mergeCell ref="A9:C9"/>
    <mergeCell ref="A10:C10"/>
    <mergeCell ref="A11:C11"/>
    <mergeCell ref="A12:C12"/>
    <mergeCell ref="A13:C13"/>
    <mergeCell ref="A14:D14"/>
    <mergeCell ref="A15:C15"/>
    <mergeCell ref="A16:C16"/>
    <mergeCell ref="A17:I17"/>
    <mergeCell ref="A18:C19"/>
    <mergeCell ref="D18:D19"/>
    <mergeCell ref="E18:G18"/>
    <mergeCell ref="H18:H19"/>
    <mergeCell ref="I18:I19"/>
    <mergeCell ref="A20:I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I31"/>
    <mergeCell ref="A40:C40"/>
    <mergeCell ref="A34:I34"/>
    <mergeCell ref="A32:C33"/>
    <mergeCell ref="D32:D33"/>
    <mergeCell ref="E32:G32"/>
    <mergeCell ref="H32:H33"/>
    <mergeCell ref="I32:I33"/>
    <mergeCell ref="A46:C47"/>
    <mergeCell ref="D46:D47"/>
    <mergeCell ref="E46:G46"/>
    <mergeCell ref="H46:H47"/>
    <mergeCell ref="I46:I47"/>
    <mergeCell ref="A35:C35"/>
    <mergeCell ref="A36:C36"/>
    <mergeCell ref="A37:C37"/>
    <mergeCell ref="A38:C38"/>
    <mergeCell ref="A39:C39"/>
    <mergeCell ref="A48:I48"/>
    <mergeCell ref="A49:C49"/>
    <mergeCell ref="A50:C50"/>
    <mergeCell ref="A51:C51"/>
    <mergeCell ref="A52:C52"/>
    <mergeCell ref="A41:C41"/>
    <mergeCell ref="A42:D42"/>
    <mergeCell ref="A43:C43"/>
    <mergeCell ref="A44:C44"/>
    <mergeCell ref="A45:I45"/>
    <mergeCell ref="A53:C53"/>
    <mergeCell ref="A54:C54"/>
    <mergeCell ref="A55:D55"/>
    <mergeCell ref="A56:C56"/>
    <mergeCell ref="A57:C57"/>
    <mergeCell ref="A58:I58"/>
    <mergeCell ref="A61:I61"/>
    <mergeCell ref="A59:C60"/>
    <mergeCell ref="D59:D60"/>
    <mergeCell ref="E59:G59"/>
    <mergeCell ref="H59:H60"/>
    <mergeCell ref="I59:I60"/>
    <mergeCell ref="A62:C62"/>
    <mergeCell ref="A63:C63"/>
    <mergeCell ref="A64:C64"/>
    <mergeCell ref="A65:C65"/>
    <mergeCell ref="A66:C66"/>
    <mergeCell ref="A67:C67"/>
    <mergeCell ref="A68:C68"/>
    <mergeCell ref="A69:D69"/>
    <mergeCell ref="A70:C70"/>
    <mergeCell ref="A71:C71"/>
    <mergeCell ref="A72:I72"/>
    <mergeCell ref="A73:C74"/>
    <mergeCell ref="D73:D74"/>
    <mergeCell ref="E73:G73"/>
    <mergeCell ref="H73:H74"/>
    <mergeCell ref="I73:I74"/>
    <mergeCell ref="A75:I75"/>
    <mergeCell ref="A76:C76"/>
    <mergeCell ref="A77:C77"/>
    <mergeCell ref="A78:C78"/>
    <mergeCell ref="A79:C79"/>
    <mergeCell ref="A80:C80"/>
    <mergeCell ref="A81:C81"/>
    <mergeCell ref="A82:C82"/>
    <mergeCell ref="A83:D83"/>
    <mergeCell ref="A84:C84"/>
    <mergeCell ref="A85:C85"/>
    <mergeCell ref="A86:I86"/>
    <mergeCell ref="A89:I89"/>
    <mergeCell ref="A87:C88"/>
    <mergeCell ref="D87:D88"/>
    <mergeCell ref="E87:G87"/>
    <mergeCell ref="H87:H88"/>
    <mergeCell ref="I87:I88"/>
    <mergeCell ref="A90:C90"/>
    <mergeCell ref="A91:C91"/>
    <mergeCell ref="A92:C92"/>
    <mergeCell ref="A93:C93"/>
    <mergeCell ref="A94:C94"/>
    <mergeCell ref="A95:C95"/>
    <mergeCell ref="A96:C96"/>
    <mergeCell ref="A97:D97"/>
    <mergeCell ref="A98:C98"/>
    <mergeCell ref="A99:C99"/>
    <mergeCell ref="A100:I100"/>
    <mergeCell ref="A101:C102"/>
    <mergeCell ref="D101:D102"/>
    <mergeCell ref="E101:G101"/>
    <mergeCell ref="H101:H102"/>
    <mergeCell ref="I101:I102"/>
    <mergeCell ref="A108:C108"/>
    <mergeCell ref="A109:C109"/>
    <mergeCell ref="A111:C111"/>
    <mergeCell ref="A112:C112"/>
    <mergeCell ref="A113:I113"/>
    <mergeCell ref="A103:I103"/>
    <mergeCell ref="A104:C104"/>
    <mergeCell ref="A105:C105"/>
    <mergeCell ref="A106:C106"/>
    <mergeCell ref="A107:C107"/>
    <mergeCell ref="A116:I116"/>
    <mergeCell ref="A114:C115"/>
    <mergeCell ref="D114:D115"/>
    <mergeCell ref="E114:G114"/>
    <mergeCell ref="H114:H115"/>
    <mergeCell ref="I114:I115"/>
    <mergeCell ref="A117:C117"/>
    <mergeCell ref="A118:C118"/>
    <mergeCell ref="A119:C119"/>
    <mergeCell ref="A120:C120"/>
    <mergeCell ref="A121:C121"/>
    <mergeCell ref="A122:C122"/>
    <mergeCell ref="A123:C123"/>
    <mergeCell ref="A125:C125"/>
    <mergeCell ref="A126:C126"/>
    <mergeCell ref="A127:I127"/>
    <mergeCell ref="A128:C129"/>
    <mergeCell ref="D128:D129"/>
    <mergeCell ref="E128:G128"/>
    <mergeCell ref="H128:H129"/>
    <mergeCell ref="I128:I129"/>
    <mergeCell ref="A136:C136"/>
    <mergeCell ref="A137:C137"/>
    <mergeCell ref="A139:C139"/>
    <mergeCell ref="A140:C140"/>
    <mergeCell ref="A130:I130"/>
    <mergeCell ref="A131:C131"/>
    <mergeCell ref="A132:C132"/>
    <mergeCell ref="A133:C133"/>
    <mergeCell ref="A134:C134"/>
    <mergeCell ref="A135:C135"/>
    <mergeCell ref="A142:C143"/>
    <mergeCell ref="D142:D143"/>
    <mergeCell ref="E142:G142"/>
    <mergeCell ref="H142:H143"/>
    <mergeCell ref="I142:I143"/>
    <mergeCell ref="A141:I141"/>
    <mergeCell ref="A144:I144"/>
    <mergeCell ref="A145:C145"/>
    <mergeCell ref="A146:C146"/>
    <mergeCell ref="A147:C147"/>
    <mergeCell ref="A148:C148"/>
    <mergeCell ref="A149:C149"/>
    <mergeCell ref="A157:I157"/>
    <mergeCell ref="A150:C150"/>
    <mergeCell ref="A152:C152"/>
    <mergeCell ref="A153:C153"/>
    <mergeCell ref="A154:I154"/>
    <mergeCell ref="A155:C156"/>
    <mergeCell ref="D155:D156"/>
    <mergeCell ref="E155:G155"/>
    <mergeCell ref="H155:H156"/>
    <mergeCell ref="A158:C158"/>
    <mergeCell ref="A159:C159"/>
    <mergeCell ref="A160:C160"/>
    <mergeCell ref="A161:C161"/>
    <mergeCell ref="A162:C162"/>
    <mergeCell ref="A163:C163"/>
    <mergeCell ref="A164:C164"/>
    <mergeCell ref="A166:C166"/>
    <mergeCell ref="A167:C167"/>
    <mergeCell ref="A168:I168"/>
    <mergeCell ref="A169:C170"/>
    <mergeCell ref="D169:D170"/>
    <mergeCell ref="E169:G169"/>
    <mergeCell ref="H169:H170"/>
    <mergeCell ref="I169:I170"/>
    <mergeCell ref="A171:I171"/>
    <mergeCell ref="A172:C172"/>
    <mergeCell ref="A173:C173"/>
    <mergeCell ref="A174:C174"/>
    <mergeCell ref="A175:C175"/>
    <mergeCell ref="A176:C176"/>
    <mergeCell ref="A177:C177"/>
    <mergeCell ref="A179:C179"/>
    <mergeCell ref="A180:C180"/>
    <mergeCell ref="A181:I181"/>
    <mergeCell ref="A182:C183"/>
    <mergeCell ref="D182:D183"/>
    <mergeCell ref="E182:G182"/>
    <mergeCell ref="H182:H183"/>
    <mergeCell ref="I182:I183"/>
    <mergeCell ref="A184:I184"/>
    <mergeCell ref="A185:C185"/>
    <mergeCell ref="A186:C186"/>
    <mergeCell ref="A187:C187"/>
    <mergeCell ref="A188:C188"/>
    <mergeCell ref="A189:C189"/>
    <mergeCell ref="A190:C190"/>
    <mergeCell ref="A192:C192"/>
    <mergeCell ref="A193:C193"/>
    <mergeCell ref="A194:I194"/>
    <mergeCell ref="A195:C196"/>
    <mergeCell ref="D195:D196"/>
    <mergeCell ref="E195:G195"/>
    <mergeCell ref="H195:H196"/>
    <mergeCell ref="I195:I196"/>
    <mergeCell ref="A202:C202"/>
    <mergeCell ref="A203:C203"/>
    <mergeCell ref="A204:C204"/>
    <mergeCell ref="A206:C206"/>
    <mergeCell ref="A207:C207"/>
    <mergeCell ref="A197:I197"/>
    <mergeCell ref="A198:C198"/>
    <mergeCell ref="A199:C199"/>
    <mergeCell ref="A200:C200"/>
    <mergeCell ref="A201:C201"/>
    <mergeCell ref="A208:I208"/>
    <mergeCell ref="A209:C210"/>
    <mergeCell ref="D209:D210"/>
    <mergeCell ref="E209:G209"/>
    <mergeCell ref="H209:H210"/>
    <mergeCell ref="I209:I210"/>
    <mergeCell ref="A211:I211"/>
    <mergeCell ref="A212:C212"/>
    <mergeCell ref="A213:C213"/>
    <mergeCell ref="A214:C214"/>
    <mergeCell ref="A215:C215"/>
    <mergeCell ref="A216:C216"/>
    <mergeCell ref="I224:I225"/>
    <mergeCell ref="A217:C217"/>
    <mergeCell ref="A218:C218"/>
    <mergeCell ref="A219:C219"/>
    <mergeCell ref="A221:C221"/>
    <mergeCell ref="A222:C222"/>
    <mergeCell ref="A226:I226"/>
    <mergeCell ref="A227:C227"/>
    <mergeCell ref="A228:C228"/>
    <mergeCell ref="A229:C229"/>
    <mergeCell ref="A230:C230"/>
    <mergeCell ref="A223:I223"/>
    <mergeCell ref="A224:C225"/>
    <mergeCell ref="D224:D225"/>
    <mergeCell ref="E224:G224"/>
    <mergeCell ref="H224:H225"/>
    <mergeCell ref="I238:I239"/>
    <mergeCell ref="A231:C231"/>
    <mergeCell ref="A232:C232"/>
    <mergeCell ref="A233:C233"/>
    <mergeCell ref="A235:C235"/>
    <mergeCell ref="A236:C236"/>
    <mergeCell ref="A240:I240"/>
    <mergeCell ref="A241:C241"/>
    <mergeCell ref="A242:C242"/>
    <mergeCell ref="A243:C243"/>
    <mergeCell ref="A244:C244"/>
    <mergeCell ref="A237:I237"/>
    <mergeCell ref="A238:C239"/>
    <mergeCell ref="D238:D239"/>
    <mergeCell ref="E238:G238"/>
    <mergeCell ref="H238:H239"/>
    <mergeCell ref="I252:I253"/>
    <mergeCell ref="A245:C245"/>
    <mergeCell ref="A246:C246"/>
    <mergeCell ref="A247:C247"/>
    <mergeCell ref="A249:C249"/>
    <mergeCell ref="A250:C250"/>
    <mergeCell ref="A254:I254"/>
    <mergeCell ref="A255:C255"/>
    <mergeCell ref="A256:C256"/>
    <mergeCell ref="A257:C257"/>
    <mergeCell ref="A258:C258"/>
    <mergeCell ref="A251:I251"/>
    <mergeCell ref="A252:C253"/>
    <mergeCell ref="D252:D253"/>
    <mergeCell ref="E252:G252"/>
    <mergeCell ref="H252:H253"/>
    <mergeCell ref="A266:C267"/>
    <mergeCell ref="D266:D267"/>
    <mergeCell ref="E266:G266"/>
    <mergeCell ref="H266:H267"/>
    <mergeCell ref="I266:I267"/>
    <mergeCell ref="A259:C259"/>
    <mergeCell ref="A260:C260"/>
    <mergeCell ref="A261:C261"/>
    <mergeCell ref="A263:C263"/>
    <mergeCell ref="A264:C264"/>
    <mergeCell ref="A274:C274"/>
    <mergeCell ref="A275:C275"/>
    <mergeCell ref="I155:I156"/>
    <mergeCell ref="A268:I268"/>
    <mergeCell ref="A269:C269"/>
    <mergeCell ref="A270:C270"/>
    <mergeCell ref="A271:C271"/>
    <mergeCell ref="A272:C272"/>
    <mergeCell ref="A273:C273"/>
    <mergeCell ref="A265:I26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60" r:id="rId1"/>
  <rowBreaks count="3" manualBreakCount="3">
    <brk id="68" max="255" man="1"/>
    <brk id="137" max="255" man="1"/>
    <brk id="205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N401"/>
  <sheetViews>
    <sheetView workbookViewId="0" topLeftCell="A391">
      <selection activeCell="N374" sqref="N374"/>
    </sheetView>
  </sheetViews>
  <sheetFormatPr defaultColWidth="11.00390625" defaultRowHeight="15"/>
  <cols>
    <col min="1" max="1" width="8.57421875" style="1" customWidth="1"/>
    <col min="2" max="2" width="5.421875" style="1" customWidth="1"/>
    <col min="3" max="3" width="41.00390625" style="1" customWidth="1"/>
    <col min="4" max="4" width="10.28125" style="1" customWidth="1"/>
    <col min="5" max="7" width="11.140625" style="1" customWidth="1"/>
    <col min="8" max="8" width="18.57421875" style="1" customWidth="1"/>
    <col min="9" max="9" width="14.57421875" style="1" customWidth="1"/>
    <col min="10" max="10" width="8.7109375" style="1" customWidth="1"/>
    <col min="11" max="11" width="19.00390625" style="1" customWidth="1"/>
    <col min="12" max="224" width="8.7109375" style="1" customWidth="1"/>
    <col min="225" max="249" width="11.00390625" style="1" customWidth="1"/>
  </cols>
  <sheetData>
    <row r="1" spans="1:10" ht="15">
      <c r="A1" s="317" t="s">
        <v>0</v>
      </c>
      <c r="B1" s="317"/>
      <c r="C1" s="317"/>
      <c r="D1" s="244"/>
      <c r="E1" s="245"/>
      <c r="F1" s="246"/>
      <c r="G1" s="246"/>
      <c r="H1" s="246"/>
      <c r="I1" s="246"/>
      <c r="J1" s="9"/>
    </row>
    <row r="2" spans="1:10" ht="15.75" thickBot="1">
      <c r="A2" s="317" t="s">
        <v>97</v>
      </c>
      <c r="B2" s="317"/>
      <c r="C2" s="317"/>
      <c r="D2" s="244"/>
      <c r="E2" s="245"/>
      <c r="F2" s="246"/>
      <c r="G2" s="246"/>
      <c r="H2" s="246"/>
      <c r="I2" s="246"/>
      <c r="J2" s="9"/>
    </row>
    <row r="3" spans="1:10" ht="16.5" customHeight="1" thickBot="1">
      <c r="A3" s="311" t="s">
        <v>2</v>
      </c>
      <c r="B3" s="312"/>
      <c r="C3" s="312"/>
      <c r="D3" s="312"/>
      <c r="E3" s="312"/>
      <c r="F3" s="312"/>
      <c r="G3" s="312"/>
      <c r="H3" s="312"/>
      <c r="I3" s="313"/>
      <c r="J3" s="9"/>
    </row>
    <row r="4" spans="1:10" ht="24" customHeight="1" thickBot="1">
      <c r="A4" s="300" t="s">
        <v>3</v>
      </c>
      <c r="B4" s="300"/>
      <c r="C4" s="300"/>
      <c r="D4" s="315" t="s">
        <v>4</v>
      </c>
      <c r="E4" s="293" t="s">
        <v>5</v>
      </c>
      <c r="F4" s="293"/>
      <c r="G4" s="293"/>
      <c r="H4" s="294" t="s">
        <v>6</v>
      </c>
      <c r="I4" s="315" t="s">
        <v>7</v>
      </c>
      <c r="J4" s="9"/>
    </row>
    <row r="5" spans="1:10" ht="17.25" customHeight="1" thickBot="1">
      <c r="A5" s="300"/>
      <c r="B5" s="300"/>
      <c r="C5" s="300"/>
      <c r="D5" s="271"/>
      <c r="E5" s="10" t="s">
        <v>8</v>
      </c>
      <c r="F5" s="11" t="s">
        <v>9</v>
      </c>
      <c r="G5" s="11" t="s">
        <v>10</v>
      </c>
      <c r="H5" s="294"/>
      <c r="I5" s="271"/>
      <c r="J5" s="9"/>
    </row>
    <row r="6" spans="1:10" ht="16.5" customHeight="1">
      <c r="A6" s="285" t="s">
        <v>11</v>
      </c>
      <c r="B6" s="285"/>
      <c r="C6" s="285"/>
      <c r="D6" s="285"/>
      <c r="E6" s="285"/>
      <c r="F6" s="285"/>
      <c r="G6" s="285"/>
      <c r="H6" s="285"/>
      <c r="I6" s="285"/>
      <c r="J6" s="9"/>
    </row>
    <row r="7" spans="1:10" ht="16.5" customHeight="1">
      <c r="A7" s="280" t="s">
        <v>12</v>
      </c>
      <c r="B7" s="280"/>
      <c r="C7" s="280"/>
      <c r="D7" s="13">
        <v>120</v>
      </c>
      <c r="E7" s="14">
        <f>10.23/70*120</f>
        <v>17.537142857142857</v>
      </c>
      <c r="F7" s="15">
        <f>7.74/70*120</f>
        <v>13.268571428571429</v>
      </c>
      <c r="G7" s="15">
        <v>47.6</v>
      </c>
      <c r="H7" s="16">
        <f>189/70*120</f>
        <v>324</v>
      </c>
      <c r="I7" s="17">
        <v>223</v>
      </c>
      <c r="J7" s="9"/>
    </row>
    <row r="8" spans="1:10" ht="16.5" customHeight="1">
      <c r="A8" s="266" t="s">
        <v>13</v>
      </c>
      <c r="B8" s="266"/>
      <c r="C8" s="266"/>
      <c r="D8" s="19">
        <v>120</v>
      </c>
      <c r="E8" s="20">
        <v>0.48</v>
      </c>
      <c r="F8" s="21">
        <v>0.48</v>
      </c>
      <c r="G8" s="21">
        <v>11.76</v>
      </c>
      <c r="H8" s="22">
        <v>56.4</v>
      </c>
      <c r="I8" s="23">
        <v>338</v>
      </c>
      <c r="J8" s="9"/>
    </row>
    <row r="9" spans="1:242" s="18" customFormat="1" ht="15.75" customHeight="1">
      <c r="A9" s="270" t="s">
        <v>14</v>
      </c>
      <c r="B9" s="270"/>
      <c r="C9" s="270"/>
      <c r="D9" s="63">
        <v>180</v>
      </c>
      <c r="E9" s="64">
        <v>0.06</v>
      </c>
      <c r="F9" s="65">
        <v>0.02</v>
      </c>
      <c r="G9" s="65">
        <v>9.99</v>
      </c>
      <c r="H9" s="66">
        <v>40</v>
      </c>
      <c r="I9" s="28">
        <v>392</v>
      </c>
      <c r="J9" s="103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</row>
    <row r="10" spans="1:10" ht="16.5" customHeight="1">
      <c r="A10" s="295" t="s">
        <v>15</v>
      </c>
      <c r="B10" s="295"/>
      <c r="C10" s="295"/>
      <c r="D10" s="35">
        <f>SUM(D7:D9)</f>
        <v>420</v>
      </c>
      <c r="E10" s="75">
        <f>SUM(E7:E9)</f>
        <v>18.077142857142857</v>
      </c>
      <c r="F10" s="43">
        <f>SUM(F7:F9)</f>
        <v>13.768571428571429</v>
      </c>
      <c r="G10" s="43">
        <f>SUM(G7:G9)</f>
        <v>69.35</v>
      </c>
      <c r="H10" s="44">
        <f>SUM(H7:H9)</f>
        <v>420.4</v>
      </c>
      <c r="I10" s="99"/>
      <c r="J10" s="146"/>
    </row>
    <row r="11" spans="1:10" ht="16.5" customHeight="1">
      <c r="A11" s="287" t="s">
        <v>16</v>
      </c>
      <c r="B11" s="287"/>
      <c r="C11" s="287"/>
      <c r="D11" s="287"/>
      <c r="E11" s="287"/>
      <c r="F11" s="287"/>
      <c r="G11" s="287"/>
      <c r="H11" s="287"/>
      <c r="I11" s="287"/>
      <c r="J11" s="9"/>
    </row>
    <row r="12" spans="1:248" ht="15.75" customHeight="1">
      <c r="A12" s="280" t="s">
        <v>17</v>
      </c>
      <c r="B12" s="280"/>
      <c r="C12" s="280"/>
      <c r="D12" s="13">
        <v>200</v>
      </c>
      <c r="E12" s="14">
        <v>2.15</v>
      </c>
      <c r="F12" s="15">
        <v>2.27</v>
      </c>
      <c r="G12" s="15">
        <v>13.96</v>
      </c>
      <c r="H12" s="16">
        <v>94.6</v>
      </c>
      <c r="I12" s="17">
        <v>103</v>
      </c>
      <c r="J12" s="9"/>
      <c r="II12" s="18"/>
      <c r="IJ12" s="18"/>
      <c r="IK12" s="18"/>
      <c r="IL12" s="18"/>
      <c r="IM12" s="18"/>
      <c r="IN12" s="18"/>
    </row>
    <row r="13" spans="1:10" ht="15" customHeight="1">
      <c r="A13" s="266" t="s">
        <v>18</v>
      </c>
      <c r="B13" s="266"/>
      <c r="C13" s="266"/>
      <c r="D13" s="19">
        <v>150</v>
      </c>
      <c r="E13" s="20">
        <v>6.315</v>
      </c>
      <c r="F13" s="21">
        <v>3.15315</v>
      </c>
      <c r="G13" s="21">
        <v>38.8515</v>
      </c>
      <c r="H13" s="36">
        <v>221.25</v>
      </c>
      <c r="I13" s="23">
        <v>302</v>
      </c>
      <c r="J13" s="9"/>
    </row>
    <row r="14" spans="1:10" ht="15" customHeight="1">
      <c r="A14" s="266" t="s">
        <v>19</v>
      </c>
      <c r="B14" s="266"/>
      <c r="C14" s="266"/>
      <c r="D14" s="37">
        <v>100</v>
      </c>
      <c r="E14" s="38">
        <v>11.09</v>
      </c>
      <c r="F14" s="39">
        <v>11.26</v>
      </c>
      <c r="G14" s="39">
        <v>3.51</v>
      </c>
      <c r="H14" s="40">
        <v>166</v>
      </c>
      <c r="I14" s="23">
        <v>290</v>
      </c>
      <c r="J14" s="9"/>
    </row>
    <row r="15" spans="1:248" ht="15.75" customHeight="1">
      <c r="A15" s="266" t="s">
        <v>20</v>
      </c>
      <c r="B15" s="266"/>
      <c r="C15" s="266"/>
      <c r="D15" s="19">
        <v>30</v>
      </c>
      <c r="E15" s="20">
        <v>2.37</v>
      </c>
      <c r="F15" s="21">
        <v>0.30000000000000004</v>
      </c>
      <c r="G15" s="21">
        <v>14.49</v>
      </c>
      <c r="H15" s="41">
        <v>70.5</v>
      </c>
      <c r="I15" s="23" t="s">
        <v>21</v>
      </c>
      <c r="J15" s="9"/>
      <c r="II15" s="18"/>
      <c r="IJ15" s="18"/>
      <c r="IK15" s="18"/>
      <c r="IL15" s="18"/>
      <c r="IM15" s="18"/>
      <c r="IN15" s="18"/>
    </row>
    <row r="16" spans="1:248" ht="15.75" customHeight="1">
      <c r="A16" s="266" t="s">
        <v>22</v>
      </c>
      <c r="B16" s="266"/>
      <c r="C16" s="266"/>
      <c r="D16" s="19">
        <v>30</v>
      </c>
      <c r="E16" s="20">
        <v>1.98</v>
      </c>
      <c r="F16" s="21">
        <v>0.36</v>
      </c>
      <c r="G16" s="21">
        <v>10.02</v>
      </c>
      <c r="H16" s="22">
        <v>52.2</v>
      </c>
      <c r="I16" s="23" t="s">
        <v>21</v>
      </c>
      <c r="J16" s="9"/>
      <c r="II16" s="18"/>
      <c r="IJ16" s="18"/>
      <c r="IK16" s="18"/>
      <c r="IL16" s="18"/>
      <c r="IM16" s="18"/>
      <c r="IN16" s="18"/>
    </row>
    <row r="17" spans="1:242" s="18" customFormat="1" ht="15.75" customHeight="1" thickBot="1">
      <c r="A17" s="270" t="s">
        <v>14</v>
      </c>
      <c r="B17" s="270"/>
      <c r="C17" s="270"/>
      <c r="D17" s="24">
        <v>180</v>
      </c>
      <c r="E17" s="25">
        <v>0.06</v>
      </c>
      <c r="F17" s="26">
        <v>0.02</v>
      </c>
      <c r="G17" s="26">
        <v>9.99</v>
      </c>
      <c r="H17" s="27">
        <v>40</v>
      </c>
      <c r="I17" s="28">
        <v>392</v>
      </c>
      <c r="J17" s="103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</row>
    <row r="18" spans="1:10" ht="16.5" customHeight="1" thickBot="1">
      <c r="A18" s="295" t="s">
        <v>23</v>
      </c>
      <c r="B18" s="295"/>
      <c r="C18" s="295"/>
      <c r="D18" s="195">
        <f>SUM(D12:D17)</f>
        <v>690</v>
      </c>
      <c r="E18" s="31">
        <f>SUM(E12:E17)</f>
        <v>23.965</v>
      </c>
      <c r="F18" s="32">
        <f>SUM(F12:F17)</f>
        <v>17.363149999999997</v>
      </c>
      <c r="G18" s="32">
        <f>SUM(G12:G17)</f>
        <v>90.82149999999999</v>
      </c>
      <c r="H18" s="33">
        <f>SUM(H12:H17)</f>
        <v>644.5500000000001</v>
      </c>
      <c r="I18" s="108"/>
      <c r="J18" s="9"/>
    </row>
    <row r="19" spans="1:10" ht="16.5" customHeight="1" thickBot="1">
      <c r="A19" s="309" t="s">
        <v>24</v>
      </c>
      <c r="B19" s="310"/>
      <c r="C19" s="310"/>
      <c r="D19" s="310"/>
      <c r="E19" s="194">
        <f>E10+E18</f>
        <v>42.042142857142856</v>
      </c>
      <c r="F19" s="197">
        <f>F10+F18</f>
        <v>31.131721428571424</v>
      </c>
      <c r="G19" s="197">
        <f>G10+G18</f>
        <v>160.17149999999998</v>
      </c>
      <c r="H19" s="224">
        <f>H10+H18</f>
        <v>1064.95</v>
      </c>
      <c r="I19" s="172"/>
      <c r="J19" s="9"/>
    </row>
    <row r="20" spans="1:10" ht="15">
      <c r="A20" s="317" t="s">
        <v>0</v>
      </c>
      <c r="B20" s="317"/>
      <c r="C20" s="317"/>
      <c r="D20" s="244"/>
      <c r="E20" s="239"/>
      <c r="F20" s="239"/>
      <c r="G20" s="239"/>
      <c r="H20" s="239"/>
      <c r="I20" s="239"/>
      <c r="J20" s="265"/>
    </row>
    <row r="21" spans="1:10" ht="15.75" thickBot="1">
      <c r="A21" s="317" t="s">
        <v>97</v>
      </c>
      <c r="B21" s="317"/>
      <c r="C21" s="317"/>
      <c r="D21" s="244"/>
      <c r="E21" s="239"/>
      <c r="F21" s="239"/>
      <c r="G21" s="239"/>
      <c r="H21" s="239"/>
      <c r="I21" s="239"/>
      <c r="J21" s="9"/>
    </row>
    <row r="22" spans="1:10" ht="16.5" customHeight="1" thickBot="1">
      <c r="A22" s="324" t="s">
        <v>25</v>
      </c>
      <c r="B22" s="325"/>
      <c r="C22" s="325"/>
      <c r="D22" s="325"/>
      <c r="E22" s="325"/>
      <c r="F22" s="325"/>
      <c r="G22" s="325"/>
      <c r="H22" s="325"/>
      <c r="I22" s="326"/>
      <c r="J22" s="9"/>
    </row>
    <row r="23" spans="1:10" ht="14.25" customHeight="1" thickBot="1">
      <c r="A23" s="331" t="s">
        <v>3</v>
      </c>
      <c r="B23" s="331"/>
      <c r="C23" s="331"/>
      <c r="D23" s="315" t="s">
        <v>4</v>
      </c>
      <c r="E23" s="293" t="s">
        <v>5</v>
      </c>
      <c r="F23" s="293"/>
      <c r="G23" s="293"/>
      <c r="H23" s="316" t="s">
        <v>6</v>
      </c>
      <c r="I23" s="315" t="s">
        <v>7</v>
      </c>
      <c r="J23" s="9"/>
    </row>
    <row r="24" spans="1:10" ht="18.75" customHeight="1" thickBot="1">
      <c r="A24" s="301"/>
      <c r="B24" s="301"/>
      <c r="C24" s="301"/>
      <c r="D24" s="271"/>
      <c r="E24" s="50" t="s">
        <v>8</v>
      </c>
      <c r="F24" s="51" t="s">
        <v>9</v>
      </c>
      <c r="G24" s="51" t="s">
        <v>10</v>
      </c>
      <c r="H24" s="277"/>
      <c r="I24" s="271"/>
      <c r="J24" s="9"/>
    </row>
    <row r="25" spans="1:10" ht="16.5" customHeight="1">
      <c r="A25" s="285" t="s">
        <v>11</v>
      </c>
      <c r="B25" s="285"/>
      <c r="C25" s="285"/>
      <c r="D25" s="285"/>
      <c r="E25" s="285"/>
      <c r="F25" s="285"/>
      <c r="G25" s="285"/>
      <c r="H25" s="285"/>
      <c r="I25" s="285"/>
      <c r="J25" s="9"/>
    </row>
    <row r="26" spans="1:248" ht="16.5" customHeight="1">
      <c r="A26" s="286" t="s">
        <v>26</v>
      </c>
      <c r="B26" s="286"/>
      <c r="C26" s="286"/>
      <c r="D26" s="13">
        <v>100</v>
      </c>
      <c r="E26" s="14">
        <v>9.75</v>
      </c>
      <c r="F26" s="15">
        <v>4.95</v>
      </c>
      <c r="G26" s="15">
        <v>3.8</v>
      </c>
      <c r="H26" s="16">
        <v>105</v>
      </c>
      <c r="I26" s="13">
        <v>229</v>
      </c>
      <c r="J26" s="9"/>
      <c r="II26" s="18"/>
      <c r="IJ26" s="18"/>
      <c r="IK26" s="18"/>
      <c r="IL26" s="18"/>
      <c r="IM26" s="18"/>
      <c r="IN26" s="18"/>
    </row>
    <row r="27" spans="1:10" ht="15" customHeight="1">
      <c r="A27" s="283" t="s">
        <v>27</v>
      </c>
      <c r="B27" s="283"/>
      <c r="C27" s="283"/>
      <c r="D27" s="19">
        <v>150</v>
      </c>
      <c r="E27" s="54">
        <v>3.2</v>
      </c>
      <c r="F27" s="55">
        <v>9.46</v>
      </c>
      <c r="G27" s="55">
        <v>18.58</v>
      </c>
      <c r="H27" s="41">
        <v>178.61</v>
      </c>
      <c r="I27" s="19">
        <v>312</v>
      </c>
      <c r="J27" s="9"/>
    </row>
    <row r="28" spans="1:248" ht="15.75" customHeight="1">
      <c r="A28" s="283" t="s">
        <v>28</v>
      </c>
      <c r="B28" s="283"/>
      <c r="C28" s="283"/>
      <c r="D28" s="57" t="s">
        <v>29</v>
      </c>
      <c r="E28" s="54">
        <v>0.12</v>
      </c>
      <c r="F28" s="55">
        <v>0.02</v>
      </c>
      <c r="G28" s="55">
        <v>10.2</v>
      </c>
      <c r="H28" s="41">
        <v>41</v>
      </c>
      <c r="I28" s="23">
        <v>393</v>
      </c>
      <c r="J28" s="9"/>
      <c r="II28" s="18"/>
      <c r="IJ28" s="18"/>
      <c r="IK28" s="18"/>
      <c r="IL28" s="18"/>
      <c r="IM28" s="18"/>
      <c r="IN28" s="18"/>
    </row>
    <row r="29" spans="1:10" ht="15.75" customHeight="1">
      <c r="A29" s="308" t="s">
        <v>20</v>
      </c>
      <c r="B29" s="308"/>
      <c r="C29" s="308"/>
      <c r="D29" s="24">
        <v>40</v>
      </c>
      <c r="E29" s="58">
        <v>3.16</v>
      </c>
      <c r="F29" s="59">
        <v>0.4</v>
      </c>
      <c r="G29" s="59">
        <v>19.32</v>
      </c>
      <c r="H29" s="27">
        <v>94</v>
      </c>
      <c r="I29" s="28" t="s">
        <v>21</v>
      </c>
      <c r="J29" s="9"/>
    </row>
    <row r="30" spans="1:10" ht="16.5" customHeight="1">
      <c r="A30" s="278" t="s">
        <v>15</v>
      </c>
      <c r="B30" s="278"/>
      <c r="C30" s="278"/>
      <c r="D30" s="30">
        <f>SUM(D26:D27)+D29+187</f>
        <v>477</v>
      </c>
      <c r="E30" s="31">
        <f>SUM(E26:E29)</f>
        <v>16.229999999999997</v>
      </c>
      <c r="F30" s="32">
        <f>SUM(F26:F29)</f>
        <v>14.83</v>
      </c>
      <c r="G30" s="32">
        <f>SUM(G26:G29)</f>
        <v>51.9</v>
      </c>
      <c r="H30" s="33">
        <f>SUM(H26:H29)</f>
        <v>418.61</v>
      </c>
      <c r="I30" s="34"/>
      <c r="J30" s="9"/>
    </row>
    <row r="31" spans="1:10" ht="16.5" customHeight="1">
      <c r="A31" s="287" t="s">
        <v>16</v>
      </c>
      <c r="B31" s="287"/>
      <c r="C31" s="287"/>
      <c r="D31" s="287"/>
      <c r="E31" s="287"/>
      <c r="F31" s="287"/>
      <c r="G31" s="287"/>
      <c r="H31" s="287"/>
      <c r="I31" s="287"/>
      <c r="J31" s="9"/>
    </row>
    <row r="32" spans="1:248" ht="16.5" customHeight="1">
      <c r="A32" s="272" t="s">
        <v>30</v>
      </c>
      <c r="B32" s="272"/>
      <c r="C32" s="272"/>
      <c r="D32" s="13">
        <v>250</v>
      </c>
      <c r="E32" s="60">
        <f>7.21/1000*250</f>
        <v>1.8025</v>
      </c>
      <c r="F32" s="61">
        <f>19.68/1000*250</f>
        <v>4.92</v>
      </c>
      <c r="G32" s="61">
        <f>43.73/1000*250</f>
        <v>10.9325</v>
      </c>
      <c r="H32" s="62">
        <f>415/1000*250</f>
        <v>103.75</v>
      </c>
      <c r="I32" s="17">
        <v>82</v>
      </c>
      <c r="J32" s="9"/>
      <c r="II32" s="18"/>
      <c r="IJ32" s="18"/>
      <c r="IK32" s="18"/>
      <c r="IL32" s="18"/>
      <c r="IM32" s="18"/>
      <c r="IN32" s="18"/>
    </row>
    <row r="33" spans="1:248" ht="15.75" customHeight="1">
      <c r="A33" s="266" t="s">
        <v>31</v>
      </c>
      <c r="B33" s="266"/>
      <c r="C33" s="266"/>
      <c r="D33" s="19">
        <v>90</v>
      </c>
      <c r="E33" s="20">
        <v>9.50625</v>
      </c>
      <c r="F33" s="21">
        <v>11.08125</v>
      </c>
      <c r="G33" s="21">
        <v>11.655</v>
      </c>
      <c r="H33" s="22">
        <v>184.5</v>
      </c>
      <c r="I33" s="19">
        <v>294</v>
      </c>
      <c r="J33" s="9"/>
      <c r="II33" s="18"/>
      <c r="IJ33" s="18"/>
      <c r="IK33" s="18"/>
      <c r="IL33" s="18"/>
      <c r="IM33" s="18"/>
      <c r="IN33" s="18"/>
    </row>
    <row r="34" spans="1:10" ht="16.5" customHeight="1">
      <c r="A34" s="266" t="s">
        <v>32</v>
      </c>
      <c r="B34" s="266"/>
      <c r="C34" s="266"/>
      <c r="D34" s="19">
        <v>150</v>
      </c>
      <c r="E34" s="20">
        <v>5.517</v>
      </c>
      <c r="F34" s="21">
        <v>4.515</v>
      </c>
      <c r="G34" s="21">
        <v>26.445</v>
      </c>
      <c r="H34" s="36">
        <v>168.45</v>
      </c>
      <c r="I34" s="23">
        <v>309</v>
      </c>
      <c r="J34" s="9"/>
    </row>
    <row r="35" spans="1:10" ht="15.75" customHeight="1">
      <c r="A35" s="266" t="s">
        <v>33</v>
      </c>
      <c r="B35" s="266"/>
      <c r="C35" s="266"/>
      <c r="D35" s="19">
        <v>30</v>
      </c>
      <c r="E35" s="20">
        <v>2.37</v>
      </c>
      <c r="F35" s="21">
        <v>0.30000000000000004</v>
      </c>
      <c r="G35" s="21">
        <v>14.49</v>
      </c>
      <c r="H35" s="41">
        <v>70.5</v>
      </c>
      <c r="I35" s="23" t="s">
        <v>21</v>
      </c>
      <c r="J35" s="9"/>
    </row>
    <row r="36" spans="1:10" ht="15" customHeight="1">
      <c r="A36" s="266" t="s">
        <v>22</v>
      </c>
      <c r="B36" s="266"/>
      <c r="C36" s="266"/>
      <c r="D36" s="19">
        <v>30</v>
      </c>
      <c r="E36" s="54">
        <v>1.98</v>
      </c>
      <c r="F36" s="55">
        <v>0.36</v>
      </c>
      <c r="G36" s="55">
        <v>10.02</v>
      </c>
      <c r="H36" s="41">
        <v>52.2</v>
      </c>
      <c r="I36" s="23" t="s">
        <v>21</v>
      </c>
      <c r="J36" s="9"/>
    </row>
    <row r="37" spans="1:242" s="18" customFormat="1" ht="15.75" customHeight="1" thickBot="1">
      <c r="A37" s="267" t="s">
        <v>14</v>
      </c>
      <c r="B37" s="267"/>
      <c r="C37" s="267"/>
      <c r="D37" s="63">
        <v>180</v>
      </c>
      <c r="E37" s="64">
        <v>0.06</v>
      </c>
      <c r="F37" s="65">
        <v>0.02</v>
      </c>
      <c r="G37" s="65">
        <v>9.99</v>
      </c>
      <c r="H37" s="66">
        <v>40</v>
      </c>
      <c r="I37" s="137">
        <v>392</v>
      </c>
      <c r="J37" s="103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</row>
    <row r="38" spans="1:10" ht="16.5" customHeight="1" thickBot="1">
      <c r="A38" s="373" t="s">
        <v>23</v>
      </c>
      <c r="B38" s="373"/>
      <c r="C38" s="373"/>
      <c r="D38" s="12">
        <f>SUM(D32:D37)</f>
        <v>730</v>
      </c>
      <c r="E38" s="67">
        <f>SUM(E32:E37)</f>
        <v>21.23575</v>
      </c>
      <c r="F38" s="67">
        <f>SUM(F32:F37)</f>
        <v>21.19625</v>
      </c>
      <c r="G38" s="67">
        <f>SUM(G32:G37)</f>
        <v>83.5325</v>
      </c>
      <c r="H38" s="67">
        <f>SUM(H32:H37)</f>
        <v>619.4000000000001</v>
      </c>
      <c r="I38" s="204"/>
      <c r="J38" s="9"/>
    </row>
    <row r="39" spans="1:10" ht="20.25" customHeight="1" thickBot="1">
      <c r="A39" s="309" t="s">
        <v>34</v>
      </c>
      <c r="B39" s="310"/>
      <c r="C39" s="310"/>
      <c r="D39" s="310"/>
      <c r="E39" s="194">
        <f>E30+E38</f>
        <v>37.46575</v>
      </c>
      <c r="F39" s="197">
        <f>F30+F38</f>
        <v>36.02625</v>
      </c>
      <c r="G39" s="197">
        <f>G30+G38</f>
        <v>135.4325</v>
      </c>
      <c r="H39" s="224">
        <f>H30+H38</f>
        <v>1038.0100000000002</v>
      </c>
      <c r="I39" s="172"/>
      <c r="J39" s="9"/>
    </row>
    <row r="40" spans="1:10" ht="15">
      <c r="A40" s="317" t="s">
        <v>0</v>
      </c>
      <c r="B40" s="317"/>
      <c r="C40" s="317"/>
      <c r="D40" s="244"/>
      <c r="E40" s="239"/>
      <c r="F40" s="239"/>
      <c r="G40" s="239"/>
      <c r="H40" s="239"/>
      <c r="I40" s="239"/>
      <c r="J40" s="9"/>
    </row>
    <row r="41" spans="1:10" ht="16.5" customHeight="1" thickBot="1">
      <c r="A41" s="317" t="s">
        <v>97</v>
      </c>
      <c r="B41" s="317"/>
      <c r="C41" s="317"/>
      <c r="D41" s="244"/>
      <c r="E41" s="239"/>
      <c r="F41" s="239"/>
      <c r="G41" s="239"/>
      <c r="H41" s="239"/>
      <c r="I41" s="239"/>
      <c r="J41" s="9"/>
    </row>
    <row r="42" spans="1:10" ht="16.5" customHeight="1" thickBot="1">
      <c r="A42" s="311" t="s">
        <v>35</v>
      </c>
      <c r="B42" s="312"/>
      <c r="C42" s="312"/>
      <c r="D42" s="312"/>
      <c r="E42" s="312"/>
      <c r="F42" s="312"/>
      <c r="G42" s="312"/>
      <c r="H42" s="312"/>
      <c r="I42" s="313"/>
      <c r="J42" s="9"/>
    </row>
    <row r="43" spans="1:10" ht="18.75" customHeight="1" thickBot="1">
      <c r="A43" s="331" t="s">
        <v>3</v>
      </c>
      <c r="B43" s="331"/>
      <c r="C43" s="331"/>
      <c r="D43" s="315" t="s">
        <v>4</v>
      </c>
      <c r="E43" s="293" t="s">
        <v>5</v>
      </c>
      <c r="F43" s="293"/>
      <c r="G43" s="293"/>
      <c r="H43" s="316" t="s">
        <v>6</v>
      </c>
      <c r="I43" s="315" t="s">
        <v>7</v>
      </c>
      <c r="J43" s="9"/>
    </row>
    <row r="44" spans="1:10" ht="28.5" customHeight="1" thickBot="1">
      <c r="A44" s="301"/>
      <c r="B44" s="301"/>
      <c r="C44" s="301"/>
      <c r="D44" s="271"/>
      <c r="E44" s="50" t="s">
        <v>8</v>
      </c>
      <c r="F44" s="51" t="s">
        <v>9</v>
      </c>
      <c r="G44" s="51" t="s">
        <v>10</v>
      </c>
      <c r="H44" s="277"/>
      <c r="I44" s="271"/>
      <c r="J44" s="9"/>
    </row>
    <row r="45" spans="1:10" ht="16.5" customHeight="1">
      <c r="A45" s="271" t="s">
        <v>11</v>
      </c>
      <c r="B45" s="271"/>
      <c r="C45" s="271"/>
      <c r="D45" s="271"/>
      <c r="E45" s="271"/>
      <c r="F45" s="271"/>
      <c r="G45" s="271"/>
      <c r="H45" s="271"/>
      <c r="I45" s="271"/>
      <c r="J45" s="9"/>
    </row>
    <row r="46" spans="1:10" ht="16.5" customHeight="1">
      <c r="A46" s="272" t="s">
        <v>36</v>
      </c>
      <c r="B46" s="272"/>
      <c r="C46" s="272"/>
      <c r="D46" s="13">
        <v>210</v>
      </c>
      <c r="E46" s="69">
        <f>5.88642857142857/205*210</f>
        <v>6.0299999999999985</v>
      </c>
      <c r="F46" s="70">
        <f>10.46/205*210</f>
        <v>10.715121951219514</v>
      </c>
      <c r="G46" s="70">
        <f>31.61/205*210</f>
        <v>32.3809756097561</v>
      </c>
      <c r="H46" s="71">
        <f>245.02380952381/205*210</f>
        <v>251.0000000000005</v>
      </c>
      <c r="I46" s="17">
        <v>181</v>
      </c>
      <c r="J46" s="9"/>
    </row>
    <row r="47" spans="1:248" ht="15.75" customHeight="1">
      <c r="A47" s="266" t="s">
        <v>37</v>
      </c>
      <c r="B47" s="266"/>
      <c r="C47" s="266"/>
      <c r="D47" s="19">
        <v>180</v>
      </c>
      <c r="E47" s="54">
        <v>2.85</v>
      </c>
      <c r="F47" s="55">
        <v>2.41</v>
      </c>
      <c r="G47" s="55">
        <v>14.36</v>
      </c>
      <c r="H47" s="41">
        <v>91</v>
      </c>
      <c r="I47" s="23">
        <v>395</v>
      </c>
      <c r="J47" s="9"/>
      <c r="II47" s="18"/>
      <c r="IJ47" s="18"/>
      <c r="IK47" s="18"/>
      <c r="IL47" s="18"/>
      <c r="IM47" s="18"/>
      <c r="IN47" s="18"/>
    </row>
    <row r="48" spans="1:10" ht="15.75" customHeight="1">
      <c r="A48" s="266" t="s">
        <v>20</v>
      </c>
      <c r="B48" s="266"/>
      <c r="C48" s="266"/>
      <c r="D48" s="19">
        <v>40</v>
      </c>
      <c r="E48" s="20">
        <v>3.16</v>
      </c>
      <c r="F48" s="21">
        <v>0.4</v>
      </c>
      <c r="G48" s="21">
        <v>19.32</v>
      </c>
      <c r="H48" s="41">
        <v>94</v>
      </c>
      <c r="I48" s="23" t="s">
        <v>21</v>
      </c>
      <c r="J48" s="9"/>
    </row>
    <row r="49" spans="1:248" ht="15.75" customHeight="1">
      <c r="A49" s="270" t="s">
        <v>38</v>
      </c>
      <c r="B49" s="270"/>
      <c r="C49" s="270"/>
      <c r="D49" s="24">
        <v>70</v>
      </c>
      <c r="E49" s="72">
        <v>8.37</v>
      </c>
      <c r="F49" s="73">
        <v>3.84</v>
      </c>
      <c r="G49" s="73">
        <v>29.235</v>
      </c>
      <c r="H49" s="74">
        <v>184.5</v>
      </c>
      <c r="I49" s="28">
        <v>406</v>
      </c>
      <c r="J49" s="9"/>
      <c r="II49" s="18"/>
      <c r="IJ49" s="18"/>
      <c r="IK49" s="18"/>
      <c r="IL49" s="18"/>
      <c r="IM49" s="18"/>
      <c r="IN49" s="18"/>
    </row>
    <row r="50" spans="1:242" ht="16.5" customHeight="1">
      <c r="A50" s="268" t="s">
        <v>15</v>
      </c>
      <c r="B50" s="268"/>
      <c r="C50" s="268"/>
      <c r="D50" s="35">
        <f>SUM(D46:D49)</f>
        <v>500</v>
      </c>
      <c r="E50" s="75">
        <f>SUM(E46:E49)</f>
        <v>20.409999999999997</v>
      </c>
      <c r="F50" s="75">
        <f>SUM(F46:F49)</f>
        <v>17.365121951219514</v>
      </c>
      <c r="G50" s="75">
        <f>SUM(G46:G49)</f>
        <v>95.2959756097561</v>
      </c>
      <c r="H50" s="75">
        <f>SUM(H46:H49)</f>
        <v>620.5000000000005</v>
      </c>
      <c r="I50" s="68"/>
      <c r="J50" s="9"/>
      <c r="HZ50" s="18"/>
      <c r="IA50" s="18"/>
      <c r="IB50" s="18"/>
      <c r="IC50" s="18"/>
      <c r="ID50" s="18"/>
      <c r="IE50" s="18"/>
      <c r="IF50" s="18"/>
      <c r="IG50" s="18"/>
      <c r="IH50" s="18"/>
    </row>
    <row r="51" spans="1:242" ht="16.5" customHeight="1">
      <c r="A51" s="271" t="s">
        <v>16</v>
      </c>
      <c r="B51" s="271"/>
      <c r="C51" s="271"/>
      <c r="D51" s="271"/>
      <c r="E51" s="271"/>
      <c r="F51" s="271"/>
      <c r="G51" s="271"/>
      <c r="H51" s="271"/>
      <c r="I51" s="271"/>
      <c r="J51" s="9"/>
      <c r="HZ51" s="18"/>
      <c r="IA51" s="18"/>
      <c r="IB51" s="18"/>
      <c r="IC51" s="18"/>
      <c r="ID51" s="18"/>
      <c r="IE51" s="18"/>
      <c r="IF51" s="18"/>
      <c r="IG51" s="18"/>
      <c r="IH51" s="18"/>
    </row>
    <row r="52" spans="1:248" ht="15.75" customHeight="1">
      <c r="A52" s="280" t="s">
        <v>39</v>
      </c>
      <c r="B52" s="280"/>
      <c r="C52" s="280"/>
      <c r="D52" s="13">
        <v>200</v>
      </c>
      <c r="E52" s="14">
        <v>1.58</v>
      </c>
      <c r="F52" s="15">
        <v>2.17</v>
      </c>
      <c r="G52" s="15">
        <v>9.69</v>
      </c>
      <c r="H52" s="16">
        <v>68.6</v>
      </c>
      <c r="I52" s="17">
        <v>101</v>
      </c>
      <c r="J52" s="9"/>
      <c r="II52" s="18"/>
      <c r="IJ52" s="18"/>
      <c r="IK52" s="18"/>
      <c r="IL52" s="18"/>
      <c r="IM52" s="18"/>
      <c r="IN52" s="18"/>
    </row>
    <row r="53" spans="1:242" ht="17.25" customHeight="1">
      <c r="A53" s="266" t="s">
        <v>40</v>
      </c>
      <c r="B53" s="266"/>
      <c r="C53" s="266"/>
      <c r="D53" s="19">
        <v>150</v>
      </c>
      <c r="E53" s="54">
        <v>4.35</v>
      </c>
      <c r="F53" s="55">
        <v>12</v>
      </c>
      <c r="G53" s="55">
        <v>33.21</v>
      </c>
      <c r="H53" s="41">
        <v>258.24</v>
      </c>
      <c r="I53" s="23">
        <v>139</v>
      </c>
      <c r="J53" s="9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8" ht="15.75" customHeight="1">
      <c r="A54" s="266" t="s">
        <v>41</v>
      </c>
      <c r="B54" s="266"/>
      <c r="C54" s="266"/>
      <c r="D54" s="19">
        <v>80</v>
      </c>
      <c r="E54" s="20">
        <v>11.73</v>
      </c>
      <c r="F54" s="21">
        <v>12.91</v>
      </c>
      <c r="G54" s="21">
        <v>0.25</v>
      </c>
      <c r="H54" s="22">
        <v>164</v>
      </c>
      <c r="I54" s="19">
        <v>288</v>
      </c>
      <c r="J54" s="9"/>
      <c r="II54" s="18"/>
      <c r="IJ54" s="18"/>
      <c r="IK54" s="18"/>
      <c r="IL54" s="18"/>
      <c r="IM54" s="18"/>
      <c r="IN54" s="18"/>
    </row>
    <row r="55" spans="1:242" ht="15.75" customHeight="1">
      <c r="A55" s="266" t="s">
        <v>33</v>
      </c>
      <c r="B55" s="266"/>
      <c r="C55" s="266"/>
      <c r="D55" s="19">
        <v>30</v>
      </c>
      <c r="E55" s="20">
        <v>2.37</v>
      </c>
      <c r="F55" s="21">
        <v>0.30000000000000004</v>
      </c>
      <c r="G55" s="21">
        <v>14.49</v>
      </c>
      <c r="H55" s="41">
        <v>70.5</v>
      </c>
      <c r="I55" s="23" t="s">
        <v>21</v>
      </c>
      <c r="J55" s="9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8" ht="15.75" customHeight="1">
      <c r="A56" s="266" t="s">
        <v>22</v>
      </c>
      <c r="B56" s="266"/>
      <c r="C56" s="266"/>
      <c r="D56" s="19">
        <v>30</v>
      </c>
      <c r="E56" s="20">
        <v>1.98</v>
      </c>
      <c r="F56" s="21">
        <v>0.36</v>
      </c>
      <c r="G56" s="21">
        <v>10.02</v>
      </c>
      <c r="H56" s="22">
        <v>52.2</v>
      </c>
      <c r="I56" s="23" t="s">
        <v>21</v>
      </c>
      <c r="J56" s="9"/>
      <c r="II56" s="18"/>
      <c r="IJ56" s="18"/>
      <c r="IK56" s="18"/>
      <c r="IL56" s="18"/>
      <c r="IM56" s="18"/>
      <c r="IN56" s="18"/>
    </row>
    <row r="57" spans="1:242" s="18" customFormat="1" ht="15.75" customHeight="1" thickBot="1">
      <c r="A57" s="270" t="s">
        <v>14</v>
      </c>
      <c r="B57" s="270"/>
      <c r="C57" s="270"/>
      <c r="D57" s="24">
        <v>180</v>
      </c>
      <c r="E57" s="25">
        <v>0.06</v>
      </c>
      <c r="F57" s="26">
        <v>0.02</v>
      </c>
      <c r="G57" s="26">
        <v>9.99</v>
      </c>
      <c r="H57" s="27">
        <v>40</v>
      </c>
      <c r="I57" s="28">
        <v>392</v>
      </c>
      <c r="J57" s="103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</row>
    <row r="58" spans="1:242" ht="16.5" customHeight="1" thickBot="1">
      <c r="A58" s="373" t="s">
        <v>23</v>
      </c>
      <c r="B58" s="373"/>
      <c r="C58" s="373"/>
      <c r="D58" s="12">
        <f>SUM(D52:D57)</f>
        <v>670</v>
      </c>
      <c r="E58" s="67">
        <f>SUM(E52:E57)</f>
        <v>22.07</v>
      </c>
      <c r="F58" s="67">
        <f>SUM(F52:F57)</f>
        <v>27.759999999999998</v>
      </c>
      <c r="G58" s="67">
        <f>SUM(G52:G57)</f>
        <v>77.64999999999999</v>
      </c>
      <c r="H58" s="67">
        <f>SUM(H52:H57)</f>
        <v>653.5400000000001</v>
      </c>
      <c r="I58" s="204"/>
      <c r="J58" s="9"/>
      <c r="HZ58" s="18"/>
      <c r="IA58" s="18"/>
      <c r="IB58" s="18"/>
      <c r="IC58" s="18"/>
      <c r="ID58" s="18"/>
      <c r="IE58" s="18"/>
      <c r="IF58" s="18"/>
      <c r="IG58" s="18"/>
      <c r="IH58" s="18"/>
    </row>
    <row r="59" spans="1:242" ht="16.5" customHeight="1" thickBot="1">
      <c r="A59" s="309" t="s">
        <v>24</v>
      </c>
      <c r="B59" s="310"/>
      <c r="C59" s="310"/>
      <c r="D59" s="310"/>
      <c r="E59" s="194">
        <f>E50+E58</f>
        <v>42.48</v>
      </c>
      <c r="F59" s="197">
        <f>F50+F58</f>
        <v>45.12512195121951</v>
      </c>
      <c r="G59" s="197">
        <f>G50+G58</f>
        <v>172.9459756097561</v>
      </c>
      <c r="H59" s="224">
        <f>H50+H58</f>
        <v>1274.0400000000004</v>
      </c>
      <c r="I59" s="172"/>
      <c r="J59" s="9"/>
      <c r="HZ59" s="18"/>
      <c r="IA59" s="18"/>
      <c r="IB59" s="18"/>
      <c r="IC59" s="18"/>
      <c r="ID59" s="18"/>
      <c r="IE59" s="18"/>
      <c r="IF59" s="18"/>
      <c r="IG59" s="18"/>
      <c r="IH59" s="18"/>
    </row>
    <row r="60" spans="1:10" ht="15.75" customHeight="1">
      <c r="A60" s="317" t="s">
        <v>0</v>
      </c>
      <c r="B60" s="317"/>
      <c r="C60" s="317"/>
      <c r="D60" s="244"/>
      <c r="E60" s="239"/>
      <c r="F60" s="239"/>
      <c r="G60" s="239"/>
      <c r="H60" s="239"/>
      <c r="I60" s="239"/>
      <c r="J60" s="9"/>
    </row>
    <row r="61" spans="1:10" ht="15.75" thickBot="1">
      <c r="A61" s="317" t="s">
        <v>97</v>
      </c>
      <c r="B61" s="317"/>
      <c r="C61" s="317"/>
      <c r="D61" s="244"/>
      <c r="E61" s="239"/>
      <c r="F61" s="239"/>
      <c r="G61" s="239"/>
      <c r="H61" s="239"/>
      <c r="I61" s="239"/>
      <c r="J61" s="9"/>
    </row>
    <row r="62" spans="1:10" ht="16.5" customHeight="1" thickBot="1">
      <c r="A62" s="311" t="s">
        <v>42</v>
      </c>
      <c r="B62" s="312"/>
      <c r="C62" s="312"/>
      <c r="D62" s="312"/>
      <c r="E62" s="312"/>
      <c r="F62" s="312"/>
      <c r="G62" s="312"/>
      <c r="H62" s="312"/>
      <c r="I62" s="313"/>
      <c r="J62" s="9"/>
    </row>
    <row r="63" spans="1:10" ht="21" customHeight="1" thickBot="1">
      <c r="A63" s="331" t="s">
        <v>3</v>
      </c>
      <c r="B63" s="331"/>
      <c r="C63" s="331"/>
      <c r="D63" s="315" t="s">
        <v>4</v>
      </c>
      <c r="E63" s="293" t="s">
        <v>5</v>
      </c>
      <c r="F63" s="293"/>
      <c r="G63" s="293"/>
      <c r="H63" s="316" t="s">
        <v>6</v>
      </c>
      <c r="I63" s="315" t="s">
        <v>7</v>
      </c>
      <c r="J63" s="9"/>
    </row>
    <row r="64" spans="1:10" ht="18.75" customHeight="1" thickBot="1">
      <c r="A64" s="301"/>
      <c r="B64" s="301"/>
      <c r="C64" s="301"/>
      <c r="D64" s="271"/>
      <c r="E64" s="50" t="s">
        <v>8</v>
      </c>
      <c r="F64" s="51" t="s">
        <v>9</v>
      </c>
      <c r="G64" s="51" t="s">
        <v>10</v>
      </c>
      <c r="H64" s="277"/>
      <c r="I64" s="271"/>
      <c r="J64" s="9"/>
    </row>
    <row r="65" spans="1:10" ht="18.75" customHeight="1">
      <c r="A65" s="271" t="s">
        <v>11</v>
      </c>
      <c r="B65" s="271"/>
      <c r="C65" s="271"/>
      <c r="D65" s="271"/>
      <c r="E65" s="271"/>
      <c r="F65" s="271"/>
      <c r="G65" s="271"/>
      <c r="H65" s="271"/>
      <c r="I65" s="271"/>
      <c r="J65" s="9"/>
    </row>
    <row r="66" spans="1:10" ht="15.75" customHeight="1">
      <c r="A66" s="280" t="s">
        <v>43</v>
      </c>
      <c r="B66" s="280"/>
      <c r="C66" s="280"/>
      <c r="D66" s="13">
        <v>60</v>
      </c>
      <c r="E66" s="76">
        <v>1.0242</v>
      </c>
      <c r="F66" s="77">
        <v>3.0024</v>
      </c>
      <c r="G66" s="77">
        <v>5.0748</v>
      </c>
      <c r="H66" s="78">
        <v>51.42</v>
      </c>
      <c r="I66" s="13">
        <v>45</v>
      </c>
      <c r="J66" s="9"/>
    </row>
    <row r="67" spans="1:10" ht="15.75" customHeight="1">
      <c r="A67" s="266" t="s">
        <v>44</v>
      </c>
      <c r="B67" s="266"/>
      <c r="C67" s="266"/>
      <c r="D67" s="19">
        <v>180</v>
      </c>
      <c r="E67" s="20">
        <v>15.204</v>
      </c>
      <c r="F67" s="79">
        <v>8.88</v>
      </c>
      <c r="G67" s="21">
        <v>32.808</v>
      </c>
      <c r="H67" s="22">
        <v>272.4</v>
      </c>
      <c r="I67" s="23">
        <v>291</v>
      </c>
      <c r="J67" s="9"/>
    </row>
    <row r="68" spans="1:10" ht="15.75" customHeight="1">
      <c r="A68" s="266" t="s">
        <v>20</v>
      </c>
      <c r="B68" s="266"/>
      <c r="C68" s="266"/>
      <c r="D68" s="19">
        <v>40</v>
      </c>
      <c r="E68" s="20">
        <v>3.16</v>
      </c>
      <c r="F68" s="21">
        <v>0.4</v>
      </c>
      <c r="G68" s="21">
        <v>19.32</v>
      </c>
      <c r="H68" s="41">
        <v>94</v>
      </c>
      <c r="I68" s="23" t="s">
        <v>21</v>
      </c>
      <c r="J68" s="9"/>
    </row>
    <row r="69" spans="1:248" ht="15.75" customHeight="1">
      <c r="A69" s="283" t="s">
        <v>28</v>
      </c>
      <c r="B69" s="283"/>
      <c r="C69" s="283"/>
      <c r="D69" s="57" t="s">
        <v>29</v>
      </c>
      <c r="E69" s="54">
        <v>0.12</v>
      </c>
      <c r="F69" s="55">
        <v>0.02</v>
      </c>
      <c r="G69" s="55">
        <v>10.2</v>
      </c>
      <c r="H69" s="41">
        <v>41</v>
      </c>
      <c r="I69" s="23">
        <v>393</v>
      </c>
      <c r="J69" s="9"/>
      <c r="II69" s="18"/>
      <c r="IJ69" s="18"/>
      <c r="IK69" s="18"/>
      <c r="IL69" s="18"/>
      <c r="IM69" s="18"/>
      <c r="IN69" s="18"/>
    </row>
    <row r="70" spans="1:10" ht="16.5" customHeight="1">
      <c r="A70" s="270" t="s">
        <v>45</v>
      </c>
      <c r="B70" s="270"/>
      <c r="C70" s="270"/>
      <c r="D70" s="24">
        <v>50</v>
      </c>
      <c r="E70" s="80">
        <f>6.7/100*50</f>
        <v>3.35</v>
      </c>
      <c r="F70" s="81">
        <f>7.55/100*50</f>
        <v>3.775</v>
      </c>
      <c r="G70" s="82">
        <f>72.06/100*50</f>
        <v>36.03</v>
      </c>
      <c r="H70" s="83">
        <f>383/100*50</f>
        <v>191.5</v>
      </c>
      <c r="I70" s="155" t="s">
        <v>21</v>
      </c>
      <c r="J70" s="9"/>
    </row>
    <row r="71" spans="1:10" ht="17.25" customHeight="1">
      <c r="A71" s="268" t="s">
        <v>15</v>
      </c>
      <c r="B71" s="268"/>
      <c r="C71" s="268"/>
      <c r="D71" s="35">
        <f>(D66+D67+D68+D70+187)</f>
        <v>517</v>
      </c>
      <c r="E71" s="75">
        <f>SUM(E66:E70)</f>
        <v>22.858200000000004</v>
      </c>
      <c r="F71" s="75">
        <f>SUM(F66:F70)</f>
        <v>16.0774</v>
      </c>
      <c r="G71" s="75">
        <f>SUM(G66:G70)</f>
        <v>103.4328</v>
      </c>
      <c r="H71" s="75">
        <f>SUM(H66:H70)</f>
        <v>650.3199999999999</v>
      </c>
      <c r="I71" s="68"/>
      <c r="J71" s="9"/>
    </row>
    <row r="72" spans="1:10" ht="16.5" customHeight="1">
      <c r="A72" s="271" t="s">
        <v>16</v>
      </c>
      <c r="B72" s="271"/>
      <c r="C72" s="271"/>
      <c r="D72" s="271"/>
      <c r="E72" s="271"/>
      <c r="F72" s="271"/>
      <c r="G72" s="271"/>
      <c r="H72" s="271"/>
      <c r="I72" s="271"/>
      <c r="J72" s="9"/>
    </row>
    <row r="73" spans="1:248" ht="15.75" customHeight="1">
      <c r="A73" s="272" t="s">
        <v>46</v>
      </c>
      <c r="B73" s="272"/>
      <c r="C73" s="272"/>
      <c r="D73" s="13">
        <v>200</v>
      </c>
      <c r="E73" s="84">
        <v>4.39</v>
      </c>
      <c r="F73" s="85">
        <v>4.22</v>
      </c>
      <c r="G73" s="85">
        <v>13.23</v>
      </c>
      <c r="H73" s="86">
        <v>118.6</v>
      </c>
      <c r="I73" s="17">
        <v>102</v>
      </c>
      <c r="J73" s="9"/>
      <c r="II73" s="18"/>
      <c r="IJ73" s="18"/>
      <c r="IK73" s="18"/>
      <c r="IL73" s="18"/>
      <c r="IM73" s="18"/>
      <c r="IN73" s="18"/>
    </row>
    <row r="74" spans="1:233" s="18" customFormat="1" ht="15.75" customHeight="1">
      <c r="A74" s="266" t="s">
        <v>47</v>
      </c>
      <c r="B74" s="266"/>
      <c r="C74" s="266"/>
      <c r="D74" s="19">
        <v>150</v>
      </c>
      <c r="E74" s="54">
        <v>12.5</v>
      </c>
      <c r="F74" s="55">
        <v>11.17</v>
      </c>
      <c r="G74" s="55">
        <v>12.9</v>
      </c>
      <c r="H74" s="41">
        <v>202</v>
      </c>
      <c r="I74" s="23">
        <v>292</v>
      </c>
      <c r="J74" s="103"/>
      <c r="HQ74" s="87"/>
      <c r="HR74" s="87"/>
      <c r="HS74" s="87"/>
      <c r="HT74" s="87"/>
      <c r="HU74" s="87"/>
      <c r="HV74" s="87"/>
      <c r="HW74" s="87"/>
      <c r="HX74" s="87"/>
      <c r="HY74" s="87"/>
    </row>
    <row r="75" spans="1:242" ht="15.75" customHeight="1">
      <c r="A75" s="266" t="s">
        <v>48</v>
      </c>
      <c r="B75" s="266"/>
      <c r="C75" s="266"/>
      <c r="D75" s="88">
        <v>180</v>
      </c>
      <c r="E75" s="89">
        <f>2.25/1000*180</f>
        <v>0.40499999999999997</v>
      </c>
      <c r="F75" s="90">
        <f>0.5/1000*180</f>
        <v>0.09</v>
      </c>
      <c r="G75" s="90">
        <f>169.95/1000*180</f>
        <v>30.590999999999998</v>
      </c>
      <c r="H75" s="91">
        <f>706/1000*180</f>
        <v>127.08</v>
      </c>
      <c r="I75" s="95">
        <v>342</v>
      </c>
      <c r="J75" s="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</row>
    <row r="76" spans="1:10" ht="15.75" customHeight="1">
      <c r="A76" s="266" t="s">
        <v>20</v>
      </c>
      <c r="B76" s="266"/>
      <c r="C76" s="266"/>
      <c r="D76" s="19">
        <v>40</v>
      </c>
      <c r="E76" s="20">
        <v>3.16</v>
      </c>
      <c r="F76" s="21">
        <v>0.4</v>
      </c>
      <c r="G76" s="21">
        <v>19.32</v>
      </c>
      <c r="H76" s="41">
        <v>94</v>
      </c>
      <c r="I76" s="23" t="s">
        <v>21</v>
      </c>
      <c r="J76" s="9"/>
    </row>
    <row r="77" spans="1:10" ht="16.5" customHeight="1" thickBot="1">
      <c r="A77" s="267" t="s">
        <v>22</v>
      </c>
      <c r="B77" s="267"/>
      <c r="C77" s="267"/>
      <c r="D77" s="63">
        <v>30</v>
      </c>
      <c r="E77" s="64">
        <v>1.98</v>
      </c>
      <c r="F77" s="65">
        <v>0.36</v>
      </c>
      <c r="G77" s="65">
        <v>10.02</v>
      </c>
      <c r="H77" s="66">
        <v>52.2</v>
      </c>
      <c r="I77" s="137" t="s">
        <v>21</v>
      </c>
      <c r="J77" s="9"/>
    </row>
    <row r="78" spans="1:10" ht="15" customHeight="1" thickBot="1">
      <c r="A78" s="373" t="s">
        <v>23</v>
      </c>
      <c r="B78" s="373"/>
      <c r="C78" s="373"/>
      <c r="D78" s="12">
        <f>SUM(D73:D77)</f>
        <v>600</v>
      </c>
      <c r="E78" s="67">
        <f>SUM(E73:E77)</f>
        <v>22.435000000000002</v>
      </c>
      <c r="F78" s="67">
        <f>SUM(F73:F77)</f>
        <v>16.240000000000002</v>
      </c>
      <c r="G78" s="67">
        <f>SUM(G73:G77)</f>
        <v>86.06099999999999</v>
      </c>
      <c r="H78" s="67">
        <f>SUM(H73:H77)</f>
        <v>593.8800000000001</v>
      </c>
      <c r="I78" s="204"/>
      <c r="J78" s="9"/>
    </row>
    <row r="79" spans="1:10" ht="18.75" customHeight="1" thickBot="1">
      <c r="A79" s="374" t="s">
        <v>24</v>
      </c>
      <c r="B79" s="375"/>
      <c r="C79" s="375"/>
      <c r="D79" s="375"/>
      <c r="E79" s="194">
        <f>E71+E78</f>
        <v>45.293200000000006</v>
      </c>
      <c r="F79" s="197">
        <f>F71+F78</f>
        <v>32.317400000000006</v>
      </c>
      <c r="G79" s="197">
        <f>G71+G78</f>
        <v>189.4938</v>
      </c>
      <c r="H79" s="224">
        <f>H71+H78</f>
        <v>1244.2</v>
      </c>
      <c r="I79" s="172"/>
      <c r="J79" s="9"/>
    </row>
    <row r="80" spans="1:10" ht="15.75" customHeight="1">
      <c r="A80" s="317" t="s">
        <v>0</v>
      </c>
      <c r="B80" s="317"/>
      <c r="C80" s="317"/>
      <c r="D80" s="244"/>
      <c r="E80" s="239"/>
      <c r="F80" s="239"/>
      <c r="G80" s="239"/>
      <c r="H80" s="239"/>
      <c r="I80" s="239"/>
      <c r="J80" s="9"/>
    </row>
    <row r="81" spans="1:10" ht="16.5" customHeight="1" thickBot="1">
      <c r="A81" s="317" t="s">
        <v>97</v>
      </c>
      <c r="B81" s="317"/>
      <c r="C81" s="317"/>
      <c r="D81" s="244"/>
      <c r="E81" s="239"/>
      <c r="F81" s="239"/>
      <c r="G81" s="239"/>
      <c r="H81" s="239"/>
      <c r="I81" s="239"/>
      <c r="J81" s="9"/>
    </row>
    <row r="82" spans="1:10" ht="17.25" customHeight="1" thickBot="1">
      <c r="A82" s="311" t="s">
        <v>49</v>
      </c>
      <c r="B82" s="312"/>
      <c r="C82" s="312"/>
      <c r="D82" s="312"/>
      <c r="E82" s="312"/>
      <c r="F82" s="312"/>
      <c r="G82" s="312"/>
      <c r="H82" s="312"/>
      <c r="I82" s="313"/>
      <c r="J82" s="9"/>
    </row>
    <row r="83" spans="1:9" ht="23.25" customHeight="1" thickBot="1">
      <c r="A83" s="307" t="s">
        <v>3</v>
      </c>
      <c r="B83" s="307"/>
      <c r="C83" s="307"/>
      <c r="D83" s="315" t="s">
        <v>4</v>
      </c>
      <c r="E83" s="293" t="s">
        <v>5</v>
      </c>
      <c r="F83" s="293"/>
      <c r="G83" s="293"/>
      <c r="H83" s="294" t="s">
        <v>6</v>
      </c>
      <c r="I83" s="315" t="s">
        <v>7</v>
      </c>
    </row>
    <row r="84" spans="1:242" ht="21" customHeight="1" thickBot="1">
      <c r="A84" s="307"/>
      <c r="B84" s="307"/>
      <c r="C84" s="307"/>
      <c r="D84" s="271"/>
      <c r="E84" s="10" t="s">
        <v>8</v>
      </c>
      <c r="F84" s="11" t="s">
        <v>9</v>
      </c>
      <c r="G84" s="11" t="s">
        <v>10</v>
      </c>
      <c r="H84" s="294"/>
      <c r="I84" s="271"/>
      <c r="HZ84" s="18"/>
      <c r="IA84" s="18"/>
      <c r="IB84" s="18"/>
      <c r="IC84" s="18"/>
      <c r="ID84" s="18"/>
      <c r="IE84" s="18"/>
      <c r="IF84" s="18"/>
      <c r="IG84" s="18"/>
      <c r="IH84" s="18"/>
    </row>
    <row r="85" spans="1:242" ht="15.75" customHeight="1">
      <c r="A85" s="271" t="s">
        <v>11</v>
      </c>
      <c r="B85" s="271"/>
      <c r="C85" s="271"/>
      <c r="D85" s="271"/>
      <c r="E85" s="271"/>
      <c r="F85" s="271"/>
      <c r="G85" s="271"/>
      <c r="H85" s="271"/>
      <c r="I85" s="271"/>
      <c r="HZ85" s="18"/>
      <c r="IA85" s="18"/>
      <c r="IB85" s="18"/>
      <c r="IC85" s="18"/>
      <c r="ID85" s="18"/>
      <c r="IE85" s="18"/>
      <c r="IF85" s="18"/>
      <c r="IG85" s="18"/>
      <c r="IH85" s="18"/>
    </row>
    <row r="86" spans="1:242" ht="15.75" customHeight="1">
      <c r="A86" s="280" t="s">
        <v>50</v>
      </c>
      <c r="B86" s="280"/>
      <c r="C86" s="280"/>
      <c r="D86" s="13">
        <v>55</v>
      </c>
      <c r="E86" s="76">
        <f>8.5/55*75</f>
        <v>11.59090909090909</v>
      </c>
      <c r="F86" s="77">
        <f>12.1/55*75</f>
        <v>16.5</v>
      </c>
      <c r="G86" s="77">
        <f>7.16/55*75</f>
        <v>9.763636363636364</v>
      </c>
      <c r="H86" s="92">
        <f>164/55*75</f>
        <v>223.63636363636365</v>
      </c>
      <c r="I86" s="17">
        <v>268</v>
      </c>
      <c r="HZ86" s="18"/>
      <c r="IA86" s="18"/>
      <c r="IB86" s="18"/>
      <c r="IC86" s="18"/>
      <c r="ID86" s="18"/>
      <c r="IE86" s="18"/>
      <c r="IF86" s="18"/>
      <c r="IG86" s="18"/>
      <c r="IH86" s="18"/>
    </row>
    <row r="87" spans="1:242" ht="15" customHeight="1">
      <c r="A87" s="266" t="s">
        <v>51</v>
      </c>
      <c r="B87" s="266"/>
      <c r="C87" s="266"/>
      <c r="D87" s="19">
        <v>155</v>
      </c>
      <c r="E87" s="20">
        <v>2.61285714285714</v>
      </c>
      <c r="F87" s="21">
        <v>16.2233333333333</v>
      </c>
      <c r="G87" s="21">
        <v>12.6952380952381</v>
      </c>
      <c r="H87" s="22">
        <v>209.619047619048</v>
      </c>
      <c r="I87" s="19">
        <v>143</v>
      </c>
      <c r="HZ87" s="18"/>
      <c r="IA87" s="18"/>
      <c r="IB87" s="18"/>
      <c r="IC87" s="18"/>
      <c r="ID87" s="18"/>
      <c r="IE87" s="18"/>
      <c r="IF87" s="18"/>
      <c r="IG87" s="18"/>
      <c r="IH87" s="18"/>
    </row>
    <row r="88" spans="1:242" ht="15" customHeight="1">
      <c r="A88" s="266" t="s">
        <v>20</v>
      </c>
      <c r="B88" s="266"/>
      <c r="C88" s="266"/>
      <c r="D88" s="19">
        <v>40</v>
      </c>
      <c r="E88" s="20">
        <v>3.16</v>
      </c>
      <c r="F88" s="21">
        <v>0.4</v>
      </c>
      <c r="G88" s="21">
        <v>19.32</v>
      </c>
      <c r="H88" s="41">
        <v>94</v>
      </c>
      <c r="I88" s="23" t="s">
        <v>21</v>
      </c>
      <c r="HZ88" s="18"/>
      <c r="IA88" s="18"/>
      <c r="IB88" s="18"/>
      <c r="IC88" s="18"/>
      <c r="ID88" s="18"/>
      <c r="IE88" s="18"/>
      <c r="IF88" s="18"/>
      <c r="IG88" s="18"/>
      <c r="IH88" s="18"/>
    </row>
    <row r="89" spans="1:242" s="18" customFormat="1" ht="15.75" customHeight="1">
      <c r="A89" s="270" t="s">
        <v>14</v>
      </c>
      <c r="B89" s="270"/>
      <c r="C89" s="270"/>
      <c r="D89" s="24">
        <v>180</v>
      </c>
      <c r="E89" s="25">
        <v>0.06</v>
      </c>
      <c r="F89" s="26">
        <v>0.02</v>
      </c>
      <c r="G89" s="26">
        <v>9.99</v>
      </c>
      <c r="H89" s="27">
        <v>40</v>
      </c>
      <c r="I89" s="28">
        <v>392</v>
      </c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</row>
    <row r="90" spans="1:242" ht="16.5" customHeight="1">
      <c r="A90" s="268" t="s">
        <v>15</v>
      </c>
      <c r="B90" s="268"/>
      <c r="C90" s="268"/>
      <c r="D90" s="35">
        <f>SUM(D86:D89)</f>
        <v>430</v>
      </c>
      <c r="E90" s="75">
        <f>SUM(E86:E89)</f>
        <v>17.423766233766226</v>
      </c>
      <c r="F90" s="75">
        <f>SUM(F86:F89)</f>
        <v>33.1433333333333</v>
      </c>
      <c r="G90" s="75">
        <f>SUM(G86:G89)</f>
        <v>51.768874458874464</v>
      </c>
      <c r="H90" s="75">
        <f>SUM(H86:H89)</f>
        <v>567.2554112554117</v>
      </c>
      <c r="I90" s="34"/>
      <c r="HZ90" s="18"/>
      <c r="IA90" s="18"/>
      <c r="IB90" s="18"/>
      <c r="IC90" s="18"/>
      <c r="ID90" s="18"/>
      <c r="IE90" s="18"/>
      <c r="IF90" s="18"/>
      <c r="IG90" s="18"/>
      <c r="IH90" s="18"/>
    </row>
    <row r="91" spans="1:242" ht="16.5" customHeight="1">
      <c r="A91" s="305" t="s">
        <v>16</v>
      </c>
      <c r="B91" s="305"/>
      <c r="C91" s="305"/>
      <c r="D91" s="305"/>
      <c r="E91" s="305"/>
      <c r="F91" s="305"/>
      <c r="G91" s="305"/>
      <c r="H91" s="305"/>
      <c r="I91" s="305"/>
      <c r="HZ91" s="18"/>
      <c r="IA91" s="18"/>
      <c r="IB91" s="18"/>
      <c r="IC91" s="18"/>
      <c r="ID91" s="18"/>
      <c r="IE91" s="18"/>
      <c r="IF91" s="18"/>
      <c r="IG91" s="18"/>
      <c r="IH91" s="18"/>
    </row>
    <row r="92" spans="1:233" s="18" customFormat="1" ht="15.75" customHeight="1">
      <c r="A92" s="286" t="s">
        <v>52</v>
      </c>
      <c r="B92" s="286"/>
      <c r="C92" s="286"/>
      <c r="D92" s="13">
        <v>200</v>
      </c>
      <c r="E92" s="14">
        <v>1.87</v>
      </c>
      <c r="F92" s="15">
        <v>2.26</v>
      </c>
      <c r="G92" s="15">
        <v>13.5</v>
      </c>
      <c r="H92" s="16">
        <v>91.2</v>
      </c>
      <c r="I92" s="17">
        <v>97</v>
      </c>
      <c r="HQ92" s="1"/>
      <c r="HR92" s="1"/>
      <c r="HS92" s="1"/>
      <c r="HT92" s="1"/>
      <c r="HU92" s="1"/>
      <c r="HV92" s="1"/>
      <c r="HW92" s="1"/>
      <c r="HX92" s="1"/>
      <c r="HY92" s="1"/>
    </row>
    <row r="93" spans="1:242" ht="15.75" customHeight="1">
      <c r="A93" s="266" t="s">
        <v>26</v>
      </c>
      <c r="B93" s="266"/>
      <c r="C93" s="266"/>
      <c r="D93" s="19">
        <v>90</v>
      </c>
      <c r="E93" s="54">
        <v>9.75</v>
      </c>
      <c r="F93" s="55">
        <v>4.95</v>
      </c>
      <c r="G93" s="55">
        <v>3.8</v>
      </c>
      <c r="H93" s="41">
        <v>105</v>
      </c>
      <c r="I93" s="19">
        <v>229</v>
      </c>
      <c r="HZ93" s="18"/>
      <c r="IA93" s="18"/>
      <c r="IB93" s="18"/>
      <c r="IC93" s="18"/>
      <c r="ID93" s="18"/>
      <c r="IE93" s="18"/>
      <c r="IF93" s="18"/>
      <c r="IG93" s="18"/>
      <c r="IH93" s="18"/>
    </row>
    <row r="94" spans="1:242" ht="15.75" customHeight="1">
      <c r="A94" s="266" t="s">
        <v>18</v>
      </c>
      <c r="B94" s="266"/>
      <c r="C94" s="266"/>
      <c r="D94" s="19">
        <v>150</v>
      </c>
      <c r="E94" s="20">
        <v>3.6045</v>
      </c>
      <c r="F94" s="21">
        <v>3.0282</v>
      </c>
      <c r="G94" s="21">
        <v>37.5345</v>
      </c>
      <c r="H94" s="36">
        <v>203.55</v>
      </c>
      <c r="I94" s="19">
        <v>302</v>
      </c>
      <c r="HZ94" s="18"/>
      <c r="IA94" s="18"/>
      <c r="IB94" s="18"/>
      <c r="IC94" s="18"/>
      <c r="ID94" s="18"/>
      <c r="IE94" s="18"/>
      <c r="IF94" s="18"/>
      <c r="IG94" s="18"/>
      <c r="IH94" s="18"/>
    </row>
    <row r="95" spans="1:248" s="18" customFormat="1" ht="15.75" customHeight="1">
      <c r="A95" s="306" t="s">
        <v>53</v>
      </c>
      <c r="B95" s="306"/>
      <c r="C95" s="306"/>
      <c r="D95" s="88">
        <v>180</v>
      </c>
      <c r="E95" s="89">
        <f>1.73/1000*180</f>
        <v>0.3114</v>
      </c>
      <c r="F95" s="90">
        <f>0.45/1000*180</f>
        <v>0.081</v>
      </c>
      <c r="G95" s="90">
        <f>146.85/1000*180</f>
        <v>26.432999999999996</v>
      </c>
      <c r="H95" s="94">
        <f>602/1000*180</f>
        <v>108.36</v>
      </c>
      <c r="I95" s="95">
        <v>376</v>
      </c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</row>
    <row r="96" spans="1:242" ht="15.75" customHeight="1">
      <c r="A96" s="266" t="s">
        <v>33</v>
      </c>
      <c r="B96" s="266"/>
      <c r="C96" s="266"/>
      <c r="D96" s="19">
        <v>40</v>
      </c>
      <c r="E96" s="20">
        <v>3.16</v>
      </c>
      <c r="F96" s="21">
        <v>0.4</v>
      </c>
      <c r="G96" s="21">
        <v>19.32</v>
      </c>
      <c r="H96" s="41">
        <v>94</v>
      </c>
      <c r="I96" s="23" t="s">
        <v>21</v>
      </c>
      <c r="HZ96" s="18"/>
      <c r="IA96" s="18"/>
      <c r="IB96" s="18"/>
      <c r="IC96" s="18"/>
      <c r="ID96" s="18"/>
      <c r="IE96" s="18"/>
      <c r="IF96" s="18"/>
      <c r="IG96" s="18"/>
      <c r="IH96" s="18"/>
    </row>
    <row r="97" spans="1:242" ht="16.5" customHeight="1" thickBot="1">
      <c r="A97" s="270" t="s">
        <v>22</v>
      </c>
      <c r="B97" s="270"/>
      <c r="C97" s="270"/>
      <c r="D97" s="24">
        <v>30</v>
      </c>
      <c r="E97" s="64">
        <v>1.98</v>
      </c>
      <c r="F97" s="65">
        <v>0.36</v>
      </c>
      <c r="G97" s="65">
        <v>10.02</v>
      </c>
      <c r="H97" s="66">
        <v>52.2</v>
      </c>
      <c r="I97" s="28" t="s">
        <v>21</v>
      </c>
      <c r="HZ97" s="18"/>
      <c r="IA97" s="18"/>
      <c r="IB97" s="18"/>
      <c r="IC97" s="18"/>
      <c r="ID97" s="18"/>
      <c r="IE97" s="18"/>
      <c r="IF97" s="18"/>
      <c r="IG97" s="18"/>
      <c r="IH97" s="18"/>
    </row>
    <row r="98" spans="1:9" ht="16.5" customHeight="1" thickBot="1">
      <c r="A98" s="379" t="s">
        <v>23</v>
      </c>
      <c r="B98" s="379"/>
      <c r="C98" s="379"/>
      <c r="D98" s="209">
        <f>SUM(D92:D97)</f>
        <v>690</v>
      </c>
      <c r="E98" s="192">
        <f>SUM(E92:E97)</f>
        <v>20.675900000000002</v>
      </c>
      <c r="F98" s="67">
        <f>SUM(F92:F97)</f>
        <v>11.079199999999998</v>
      </c>
      <c r="G98" s="67">
        <f>SUM(G92:G97)</f>
        <v>110.6075</v>
      </c>
      <c r="H98" s="182">
        <f>SUM(H92:H97)</f>
        <v>654.3100000000001</v>
      </c>
      <c r="I98" s="168"/>
    </row>
    <row r="99" spans="1:10" ht="17.25" customHeight="1" thickBot="1">
      <c r="A99" s="309" t="s">
        <v>54</v>
      </c>
      <c r="B99" s="310"/>
      <c r="C99" s="310"/>
      <c r="D99" s="310"/>
      <c r="E99" s="194">
        <f>E90+E98</f>
        <v>38.09966623376623</v>
      </c>
      <c r="F99" s="197">
        <f>F90+F98</f>
        <v>44.2225333333333</v>
      </c>
      <c r="G99" s="197">
        <f>G90+G98</f>
        <v>162.37637445887447</v>
      </c>
      <c r="H99" s="224">
        <f>H90+H98</f>
        <v>1221.5654112554116</v>
      </c>
      <c r="I99" s="172"/>
      <c r="J99" s="9"/>
    </row>
    <row r="100" spans="1:10" ht="15.75" customHeight="1">
      <c r="A100" s="317" t="s">
        <v>55</v>
      </c>
      <c r="B100" s="317"/>
      <c r="C100" s="317"/>
      <c r="D100" s="238"/>
      <c r="E100" s="239"/>
      <c r="F100" s="239"/>
      <c r="G100" s="239"/>
      <c r="H100" s="239"/>
      <c r="I100" s="239"/>
      <c r="J100" s="9"/>
    </row>
    <row r="101" spans="1:10" ht="16.5" customHeight="1" thickBot="1">
      <c r="A101" s="317" t="s">
        <v>97</v>
      </c>
      <c r="B101" s="317"/>
      <c r="C101" s="317"/>
      <c r="D101" s="238"/>
      <c r="E101" s="239"/>
      <c r="F101" s="239"/>
      <c r="G101" s="239"/>
      <c r="H101" s="239"/>
      <c r="I101" s="239"/>
      <c r="J101" s="9"/>
    </row>
    <row r="102" spans="1:10" ht="18" customHeight="1" thickBot="1">
      <c r="A102" s="311" t="s">
        <v>56</v>
      </c>
      <c r="B102" s="312"/>
      <c r="C102" s="312"/>
      <c r="D102" s="312"/>
      <c r="E102" s="312"/>
      <c r="F102" s="312"/>
      <c r="G102" s="312"/>
      <c r="H102" s="312"/>
      <c r="I102" s="313"/>
      <c r="J102" s="9"/>
    </row>
    <row r="103" spans="1:10" ht="18.75" customHeight="1" thickBot="1">
      <c r="A103" s="331" t="s">
        <v>3</v>
      </c>
      <c r="B103" s="331"/>
      <c r="C103" s="331"/>
      <c r="D103" s="315" t="s">
        <v>4</v>
      </c>
      <c r="E103" s="293" t="s">
        <v>5</v>
      </c>
      <c r="F103" s="293"/>
      <c r="G103" s="293"/>
      <c r="H103" s="316" t="s">
        <v>6</v>
      </c>
      <c r="I103" s="315" t="s">
        <v>7</v>
      </c>
      <c r="J103" s="9"/>
    </row>
    <row r="104" spans="1:10" ht="21.75" customHeight="1" thickBot="1">
      <c r="A104" s="301"/>
      <c r="B104" s="301"/>
      <c r="C104" s="301"/>
      <c r="D104" s="271"/>
      <c r="E104" s="50" t="s">
        <v>8</v>
      </c>
      <c r="F104" s="51" t="s">
        <v>9</v>
      </c>
      <c r="G104" s="51" t="s">
        <v>10</v>
      </c>
      <c r="H104" s="277"/>
      <c r="I104" s="271"/>
      <c r="J104" s="9"/>
    </row>
    <row r="105" spans="1:10" ht="16.5" customHeight="1">
      <c r="A105" s="281" t="s">
        <v>11</v>
      </c>
      <c r="B105" s="281"/>
      <c r="C105" s="281"/>
      <c r="D105" s="281"/>
      <c r="E105" s="281"/>
      <c r="F105" s="281"/>
      <c r="G105" s="281"/>
      <c r="H105" s="281"/>
      <c r="I105" s="281"/>
      <c r="J105" s="9"/>
    </row>
    <row r="106" spans="1:248" ht="15.75" customHeight="1">
      <c r="A106" s="302" t="s">
        <v>57</v>
      </c>
      <c r="B106" s="302"/>
      <c r="C106" s="302"/>
      <c r="D106" s="104">
        <v>50</v>
      </c>
      <c r="E106" s="14">
        <f>0.72/60*50</f>
        <v>0.6</v>
      </c>
      <c r="F106" s="15">
        <f>2.83/60*50</f>
        <v>2.3583333333333334</v>
      </c>
      <c r="G106" s="15">
        <f>4.63/60*50</f>
        <v>3.858333333333333</v>
      </c>
      <c r="H106" s="16">
        <f>46.8/60*50</f>
        <v>38.99999999999999</v>
      </c>
      <c r="I106" s="13" t="s">
        <v>21</v>
      </c>
      <c r="J106" s="9"/>
      <c r="II106" s="18"/>
      <c r="IJ106" s="18"/>
      <c r="IK106" s="18"/>
      <c r="IL106" s="18"/>
      <c r="IM106" s="18"/>
      <c r="IN106" s="18"/>
    </row>
    <row r="107" spans="1:10" ht="15.75" customHeight="1">
      <c r="A107" s="303" t="s">
        <v>58</v>
      </c>
      <c r="B107" s="303"/>
      <c r="C107" s="303"/>
      <c r="D107" s="105">
        <v>150</v>
      </c>
      <c r="E107" s="20">
        <f>5.39/50*150</f>
        <v>16.169999999999998</v>
      </c>
      <c r="F107" s="21">
        <f>9.6/50*150</f>
        <v>28.8</v>
      </c>
      <c r="G107" s="21">
        <f>1.02/50*150</f>
        <v>3.06</v>
      </c>
      <c r="H107" s="22">
        <f>112/50*150</f>
        <v>336.00000000000006</v>
      </c>
      <c r="I107" s="23">
        <v>210</v>
      </c>
      <c r="J107" s="9"/>
    </row>
    <row r="108" spans="1:248" ht="15.75" customHeight="1">
      <c r="A108" s="288" t="s">
        <v>20</v>
      </c>
      <c r="B108" s="288"/>
      <c r="C108" s="288"/>
      <c r="D108" s="105">
        <v>50</v>
      </c>
      <c r="E108" s="20">
        <v>3.95</v>
      </c>
      <c r="F108" s="21">
        <v>0.5</v>
      </c>
      <c r="G108" s="21">
        <v>24.15</v>
      </c>
      <c r="H108" s="41">
        <v>117.5</v>
      </c>
      <c r="I108" s="23" t="s">
        <v>21</v>
      </c>
      <c r="J108" s="156"/>
      <c r="II108" s="18"/>
      <c r="IJ108" s="18"/>
      <c r="IK108" s="18"/>
      <c r="IL108" s="18"/>
      <c r="IM108" s="18"/>
      <c r="IN108" s="18"/>
    </row>
    <row r="109" spans="1:248" s="18" customFormat="1" ht="15.75" customHeight="1">
      <c r="A109" s="304" t="s">
        <v>14</v>
      </c>
      <c r="B109" s="304"/>
      <c r="C109" s="304"/>
      <c r="D109" s="106">
        <v>180</v>
      </c>
      <c r="E109" s="25">
        <v>0.06</v>
      </c>
      <c r="F109" s="26">
        <v>0.02</v>
      </c>
      <c r="G109" s="26">
        <v>9.99</v>
      </c>
      <c r="H109" s="27">
        <v>40</v>
      </c>
      <c r="I109" s="28">
        <v>392</v>
      </c>
      <c r="J109" s="103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</row>
    <row r="110" spans="1:10" ht="16.5" customHeight="1">
      <c r="A110" s="278" t="s">
        <v>15</v>
      </c>
      <c r="B110" s="278"/>
      <c r="C110" s="278"/>
      <c r="D110" s="35">
        <f>SUM(D106:D109)</f>
        <v>430</v>
      </c>
      <c r="E110" s="98">
        <f>SUM(E106:E109)</f>
        <v>20.779999999999998</v>
      </c>
      <c r="F110" s="98">
        <f>SUM(F106:F109)</f>
        <v>31.678333333333335</v>
      </c>
      <c r="G110" s="98">
        <f>SUM(G106:G109)</f>
        <v>41.05833333333333</v>
      </c>
      <c r="H110" s="98">
        <f>SUM(H106:H109)</f>
        <v>532.5</v>
      </c>
      <c r="I110" s="34"/>
      <c r="J110" s="9"/>
    </row>
    <row r="111" spans="1:10" ht="16.5" customHeight="1">
      <c r="A111" s="271" t="s">
        <v>16</v>
      </c>
      <c r="B111" s="271"/>
      <c r="C111" s="271"/>
      <c r="D111" s="271"/>
      <c r="E111" s="271"/>
      <c r="F111" s="271"/>
      <c r="G111" s="271"/>
      <c r="H111" s="271"/>
      <c r="I111" s="271"/>
      <c r="J111" s="9"/>
    </row>
    <row r="112" spans="1:248" ht="15.75" customHeight="1">
      <c r="A112" s="280" t="s">
        <v>59</v>
      </c>
      <c r="B112" s="280"/>
      <c r="C112" s="280"/>
      <c r="D112" s="13">
        <v>200</v>
      </c>
      <c r="E112" s="14">
        <v>1.27</v>
      </c>
      <c r="F112" s="15">
        <v>3.99</v>
      </c>
      <c r="G112" s="15">
        <v>7.32</v>
      </c>
      <c r="H112" s="16">
        <v>76.2</v>
      </c>
      <c r="I112" s="17">
        <v>99</v>
      </c>
      <c r="J112" s="9"/>
      <c r="II112" s="18"/>
      <c r="IJ112" s="18"/>
      <c r="IK112" s="18"/>
      <c r="IL112" s="18"/>
      <c r="IM112" s="18"/>
      <c r="IN112" s="18"/>
    </row>
    <row r="113" spans="1:10" ht="15.75" customHeight="1">
      <c r="A113" s="266" t="s">
        <v>32</v>
      </c>
      <c r="B113" s="266"/>
      <c r="C113" s="266"/>
      <c r="D113" s="19">
        <v>150</v>
      </c>
      <c r="E113" s="20">
        <v>5.517</v>
      </c>
      <c r="F113" s="21">
        <v>4.515</v>
      </c>
      <c r="G113" s="21">
        <v>26.445</v>
      </c>
      <c r="H113" s="36">
        <v>168.45</v>
      </c>
      <c r="I113" s="23">
        <v>309</v>
      </c>
      <c r="J113" s="9"/>
    </row>
    <row r="114" spans="1:248" ht="15.75" customHeight="1">
      <c r="A114" s="266" t="s">
        <v>31</v>
      </c>
      <c r="B114" s="266"/>
      <c r="C114" s="266"/>
      <c r="D114" s="19">
        <v>90</v>
      </c>
      <c r="E114" s="20">
        <v>9.3825</v>
      </c>
      <c r="F114" s="21">
        <v>11.08125</v>
      </c>
      <c r="G114" s="21">
        <v>11.26125</v>
      </c>
      <c r="H114" s="36">
        <v>182.25</v>
      </c>
      <c r="I114" s="19">
        <v>294</v>
      </c>
      <c r="J114" s="9"/>
      <c r="II114" s="18"/>
      <c r="IJ114" s="18"/>
      <c r="IK114" s="18"/>
      <c r="IL114" s="18"/>
      <c r="IM114" s="18"/>
      <c r="IN114" s="18"/>
    </row>
    <row r="115" spans="1:242" ht="15.75" customHeight="1">
      <c r="A115" s="266" t="s">
        <v>48</v>
      </c>
      <c r="B115" s="266"/>
      <c r="C115" s="266"/>
      <c r="D115" s="88">
        <v>180</v>
      </c>
      <c r="E115" s="89">
        <f>2.25/1000*180</f>
        <v>0.40499999999999997</v>
      </c>
      <c r="F115" s="90">
        <f>0.5/1000*180</f>
        <v>0.09</v>
      </c>
      <c r="G115" s="90">
        <f>169.95/1000*180</f>
        <v>30.590999999999998</v>
      </c>
      <c r="H115" s="91">
        <f>706/1000*180</f>
        <v>127.08</v>
      </c>
      <c r="I115" s="95">
        <v>342</v>
      </c>
      <c r="J115" s="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</row>
    <row r="116" spans="1:10" ht="15.75" customHeight="1">
      <c r="A116" s="266" t="s">
        <v>33</v>
      </c>
      <c r="B116" s="266"/>
      <c r="C116" s="266"/>
      <c r="D116" s="19">
        <v>30</v>
      </c>
      <c r="E116" s="20">
        <v>2.37</v>
      </c>
      <c r="F116" s="21">
        <v>0.30000000000000004</v>
      </c>
      <c r="G116" s="21">
        <v>14.49</v>
      </c>
      <c r="H116" s="41">
        <v>70.5</v>
      </c>
      <c r="I116" s="23" t="s">
        <v>21</v>
      </c>
      <c r="J116" s="9"/>
    </row>
    <row r="117" spans="1:10" ht="16.5" customHeight="1" thickBot="1">
      <c r="A117" s="267" t="s">
        <v>22</v>
      </c>
      <c r="B117" s="267"/>
      <c r="C117" s="267"/>
      <c r="D117" s="63">
        <v>30</v>
      </c>
      <c r="E117" s="64">
        <v>1.98</v>
      </c>
      <c r="F117" s="65">
        <v>0.36</v>
      </c>
      <c r="G117" s="65">
        <v>10.02</v>
      </c>
      <c r="H117" s="66">
        <v>52.2</v>
      </c>
      <c r="I117" s="162" t="s">
        <v>21</v>
      </c>
      <c r="J117" s="9"/>
    </row>
    <row r="118" spans="1:10" ht="16.5" customHeight="1" thickBot="1">
      <c r="A118" s="373" t="s">
        <v>23</v>
      </c>
      <c r="B118" s="373"/>
      <c r="C118" s="373"/>
      <c r="D118" s="52">
        <f>SUM(D112:D117)</f>
        <v>680</v>
      </c>
      <c r="E118" s="192">
        <f>SUM(E112:E117)</f>
        <v>20.924500000000002</v>
      </c>
      <c r="F118" s="67">
        <f>SUM(F112:F117)</f>
        <v>20.33625</v>
      </c>
      <c r="G118" s="67">
        <f>SUM(G112:G117)</f>
        <v>100.12724999999999</v>
      </c>
      <c r="H118" s="182">
        <f>SUM(H112:H117)</f>
        <v>676.6800000000001</v>
      </c>
      <c r="I118" s="182"/>
      <c r="J118" s="9"/>
    </row>
    <row r="119" spans="1:10" ht="16.5" customHeight="1" thickBot="1">
      <c r="A119" s="309" t="s">
        <v>24</v>
      </c>
      <c r="B119" s="310"/>
      <c r="C119" s="310"/>
      <c r="D119" s="310"/>
      <c r="E119" s="194">
        <f>E110+E118</f>
        <v>41.704499999999996</v>
      </c>
      <c r="F119" s="197">
        <f>F110+F118</f>
        <v>52.014583333333334</v>
      </c>
      <c r="G119" s="197">
        <f>G110+G118</f>
        <v>141.1855833333333</v>
      </c>
      <c r="H119" s="224">
        <f>H110+H118</f>
        <v>1209.18</v>
      </c>
      <c r="I119" s="172"/>
      <c r="J119" s="9"/>
    </row>
    <row r="120" spans="1:10" ht="15.75" customHeight="1">
      <c r="A120" s="317" t="s">
        <v>55</v>
      </c>
      <c r="B120" s="317"/>
      <c r="C120" s="317"/>
      <c r="D120" s="238"/>
      <c r="E120" s="239"/>
      <c r="F120" s="239"/>
      <c r="G120" s="239"/>
      <c r="H120" s="239"/>
      <c r="I120" s="239"/>
      <c r="J120" s="9"/>
    </row>
    <row r="121" spans="1:10" ht="16.5" customHeight="1" thickBot="1">
      <c r="A121" s="317" t="s">
        <v>97</v>
      </c>
      <c r="B121" s="317"/>
      <c r="C121" s="317"/>
      <c r="D121" s="238"/>
      <c r="E121" s="239"/>
      <c r="F121" s="239"/>
      <c r="G121" s="239"/>
      <c r="H121" s="239"/>
      <c r="I121" s="239"/>
      <c r="J121" s="9"/>
    </row>
    <row r="122" spans="1:10" ht="18" customHeight="1" thickBot="1">
      <c r="A122" s="311" t="s">
        <v>60</v>
      </c>
      <c r="B122" s="312"/>
      <c r="C122" s="312"/>
      <c r="D122" s="312"/>
      <c r="E122" s="312"/>
      <c r="F122" s="312"/>
      <c r="G122" s="312"/>
      <c r="H122" s="312"/>
      <c r="I122" s="313"/>
      <c r="J122" s="9"/>
    </row>
    <row r="123" spans="1:10" ht="19.5" customHeight="1" thickBot="1">
      <c r="A123" s="314" t="s">
        <v>3</v>
      </c>
      <c r="B123" s="314"/>
      <c r="C123" s="314"/>
      <c r="D123" s="315" t="s">
        <v>4</v>
      </c>
      <c r="E123" s="293" t="s">
        <v>5</v>
      </c>
      <c r="F123" s="293"/>
      <c r="G123" s="293"/>
      <c r="H123" s="316" t="s">
        <v>6</v>
      </c>
      <c r="I123" s="315" t="s">
        <v>7</v>
      </c>
      <c r="J123" s="9"/>
    </row>
    <row r="124" spans="1:10" ht="19.5" customHeight="1" thickBot="1">
      <c r="A124" s="275"/>
      <c r="B124" s="275"/>
      <c r="C124" s="275"/>
      <c r="D124" s="271"/>
      <c r="E124" s="50" t="s">
        <v>8</v>
      </c>
      <c r="F124" s="51" t="s">
        <v>9</v>
      </c>
      <c r="G124" s="51" t="s">
        <v>10</v>
      </c>
      <c r="H124" s="277"/>
      <c r="I124" s="271"/>
      <c r="J124" s="9"/>
    </row>
    <row r="125" spans="1:10" ht="16.5" customHeight="1">
      <c r="A125" s="281" t="s">
        <v>11</v>
      </c>
      <c r="B125" s="281"/>
      <c r="C125" s="281"/>
      <c r="D125" s="281"/>
      <c r="E125" s="281"/>
      <c r="F125" s="281"/>
      <c r="G125" s="281"/>
      <c r="H125" s="281"/>
      <c r="I125" s="281"/>
      <c r="J125" s="9"/>
    </row>
    <row r="126" spans="1:10" ht="16.5" customHeight="1">
      <c r="A126" s="280" t="s">
        <v>36</v>
      </c>
      <c r="B126" s="280"/>
      <c r="C126" s="280"/>
      <c r="D126" s="13">
        <v>205</v>
      </c>
      <c r="E126" s="76">
        <v>7.63380952380952</v>
      </c>
      <c r="F126" s="77">
        <v>12.5245238095238</v>
      </c>
      <c r="G126" s="77">
        <v>33.4540476190476</v>
      </c>
      <c r="H126" s="92">
        <v>278.214285714286</v>
      </c>
      <c r="I126" s="17">
        <v>182</v>
      </c>
      <c r="J126" s="9"/>
    </row>
    <row r="127" spans="1:10" ht="16.5" customHeight="1">
      <c r="A127" s="266" t="s">
        <v>20</v>
      </c>
      <c r="B127" s="266"/>
      <c r="C127" s="266"/>
      <c r="D127" s="19">
        <v>40</v>
      </c>
      <c r="E127" s="20">
        <v>3.16</v>
      </c>
      <c r="F127" s="21">
        <v>0.4</v>
      </c>
      <c r="G127" s="21">
        <v>19.32</v>
      </c>
      <c r="H127" s="41">
        <v>94</v>
      </c>
      <c r="I127" s="23" t="s">
        <v>21</v>
      </c>
      <c r="J127" s="9"/>
    </row>
    <row r="128" spans="1:248" ht="15.75" customHeight="1">
      <c r="A128" s="266" t="s">
        <v>38</v>
      </c>
      <c r="B128" s="266"/>
      <c r="C128" s="266"/>
      <c r="D128" s="19">
        <v>75</v>
      </c>
      <c r="E128" s="107">
        <v>8.37</v>
      </c>
      <c r="F128" s="79">
        <v>3.84</v>
      </c>
      <c r="G128" s="79">
        <v>29.235</v>
      </c>
      <c r="H128" s="22">
        <v>184.5</v>
      </c>
      <c r="I128" s="23">
        <v>406</v>
      </c>
      <c r="J128" s="9"/>
      <c r="II128" s="18"/>
      <c r="IJ128" s="18"/>
      <c r="IK128" s="18"/>
      <c r="IL128" s="18"/>
      <c r="IM128" s="18"/>
      <c r="IN128" s="18"/>
    </row>
    <row r="129" spans="1:248" ht="16.5" customHeight="1">
      <c r="A129" s="270" t="s">
        <v>61</v>
      </c>
      <c r="B129" s="270"/>
      <c r="C129" s="270"/>
      <c r="D129" s="24">
        <v>180</v>
      </c>
      <c r="E129" s="25">
        <v>2.78</v>
      </c>
      <c r="F129" s="26">
        <v>0.67</v>
      </c>
      <c r="G129" s="26">
        <v>26</v>
      </c>
      <c r="H129" s="27">
        <v>125.11</v>
      </c>
      <c r="I129" s="28">
        <v>397</v>
      </c>
      <c r="J129" s="9"/>
      <c r="II129" s="18"/>
      <c r="IJ129" s="18"/>
      <c r="IK129" s="18"/>
      <c r="IL129" s="18"/>
      <c r="IM129" s="18"/>
      <c r="IN129" s="18"/>
    </row>
    <row r="130" spans="1:10" ht="16.5" customHeight="1">
      <c r="A130" s="278" t="s">
        <v>15</v>
      </c>
      <c r="B130" s="278"/>
      <c r="C130" s="278"/>
      <c r="D130" s="30">
        <f>SUM(D126:D129)</f>
        <v>500</v>
      </c>
      <c r="E130" s="98">
        <f>SUM(E126:E129)</f>
        <v>21.94380952380952</v>
      </c>
      <c r="F130" s="98">
        <f>SUM(F126:F129)</f>
        <v>17.434523809523803</v>
      </c>
      <c r="G130" s="98">
        <f>SUM(G126:G129)</f>
        <v>108.0090476190476</v>
      </c>
      <c r="H130" s="98">
        <f>SUM(H126:H129)</f>
        <v>681.824285714286</v>
      </c>
      <c r="I130" s="34"/>
      <c r="J130" s="9"/>
    </row>
    <row r="131" spans="1:10" ht="15.75" customHeight="1">
      <c r="A131" s="271" t="s">
        <v>16</v>
      </c>
      <c r="B131" s="271"/>
      <c r="C131" s="271"/>
      <c r="D131" s="271"/>
      <c r="E131" s="271"/>
      <c r="F131" s="271"/>
      <c r="G131" s="271"/>
      <c r="H131" s="271"/>
      <c r="I131" s="271"/>
      <c r="J131" s="9"/>
    </row>
    <row r="132" spans="1:248" ht="15.75" customHeight="1">
      <c r="A132" s="280" t="s">
        <v>39</v>
      </c>
      <c r="B132" s="280"/>
      <c r="C132" s="280"/>
      <c r="D132" s="13">
        <v>200</v>
      </c>
      <c r="E132" s="14">
        <v>1.58</v>
      </c>
      <c r="F132" s="15">
        <v>2.17</v>
      </c>
      <c r="G132" s="15">
        <v>9.69</v>
      </c>
      <c r="H132" s="16">
        <v>68.6</v>
      </c>
      <c r="I132" s="17">
        <v>101</v>
      </c>
      <c r="J132" s="9"/>
      <c r="II132" s="18"/>
      <c r="IJ132" s="18"/>
      <c r="IK132" s="18"/>
      <c r="IL132" s="18"/>
      <c r="IM132" s="18"/>
      <c r="IN132" s="18"/>
    </row>
    <row r="133" spans="1:10" ht="15.75" customHeight="1">
      <c r="A133" s="266" t="s">
        <v>51</v>
      </c>
      <c r="B133" s="266"/>
      <c r="C133" s="266"/>
      <c r="D133" s="19">
        <v>155</v>
      </c>
      <c r="E133" s="20">
        <v>2.61285714285714</v>
      </c>
      <c r="F133" s="21">
        <v>16.2233333333333</v>
      </c>
      <c r="G133" s="21">
        <v>12.6952380952381</v>
      </c>
      <c r="H133" s="22">
        <v>209.619047619048</v>
      </c>
      <c r="I133" s="23">
        <v>143</v>
      </c>
      <c r="J133" s="9"/>
    </row>
    <row r="134" spans="1:242" ht="15.75" customHeight="1">
      <c r="A134" s="266" t="s">
        <v>50</v>
      </c>
      <c r="B134" s="266"/>
      <c r="C134" s="266"/>
      <c r="D134" s="19">
        <v>55</v>
      </c>
      <c r="E134" s="20">
        <f>8.5/55*75</f>
        <v>11.59090909090909</v>
      </c>
      <c r="F134" s="21">
        <f>12.1/55*75</f>
        <v>16.5</v>
      </c>
      <c r="G134" s="21">
        <f>7.16/55*75</f>
        <v>9.763636363636364</v>
      </c>
      <c r="H134" s="22">
        <f>164/55*75</f>
        <v>223.63636363636365</v>
      </c>
      <c r="I134" s="23">
        <v>268</v>
      </c>
      <c r="J134" s="9"/>
      <c r="HZ134" s="18"/>
      <c r="IA134" s="18"/>
      <c r="IB134" s="18"/>
      <c r="IC134" s="18"/>
      <c r="ID134" s="18"/>
      <c r="IE134" s="18"/>
      <c r="IF134" s="18"/>
      <c r="IG134" s="18"/>
      <c r="IH134" s="18"/>
    </row>
    <row r="135" spans="1:242" s="18" customFormat="1" ht="15.75" customHeight="1">
      <c r="A135" s="266" t="s">
        <v>14</v>
      </c>
      <c r="B135" s="266"/>
      <c r="C135" s="266"/>
      <c r="D135" s="19">
        <v>180</v>
      </c>
      <c r="E135" s="54">
        <v>0.06</v>
      </c>
      <c r="F135" s="55">
        <v>0.02</v>
      </c>
      <c r="G135" s="55">
        <v>9.99</v>
      </c>
      <c r="H135" s="41">
        <v>40</v>
      </c>
      <c r="I135" s="23">
        <v>392</v>
      </c>
      <c r="J135" s="103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</row>
    <row r="136" spans="1:10" ht="15.75" customHeight="1">
      <c r="A136" s="266" t="s">
        <v>33</v>
      </c>
      <c r="B136" s="266"/>
      <c r="C136" s="266"/>
      <c r="D136" s="19">
        <v>30</v>
      </c>
      <c r="E136" s="20">
        <v>2.37</v>
      </c>
      <c r="F136" s="21">
        <v>0.30000000000000004</v>
      </c>
      <c r="G136" s="21">
        <v>14.49</v>
      </c>
      <c r="H136" s="41">
        <v>70.5</v>
      </c>
      <c r="I136" s="23" t="s">
        <v>21</v>
      </c>
      <c r="J136" s="9"/>
    </row>
    <row r="137" spans="1:10" ht="16.5" customHeight="1" thickBot="1">
      <c r="A137" s="267" t="s">
        <v>22</v>
      </c>
      <c r="B137" s="267"/>
      <c r="C137" s="267"/>
      <c r="D137" s="63">
        <v>30</v>
      </c>
      <c r="E137" s="64">
        <v>1.98</v>
      </c>
      <c r="F137" s="65">
        <v>0.36</v>
      </c>
      <c r="G137" s="65">
        <v>10.02</v>
      </c>
      <c r="H137" s="66">
        <v>52.2</v>
      </c>
      <c r="I137" s="137" t="s">
        <v>21</v>
      </c>
      <c r="J137" s="9"/>
    </row>
    <row r="138" spans="1:10" ht="16.5" customHeight="1" thickBot="1">
      <c r="A138" s="373" t="s">
        <v>23</v>
      </c>
      <c r="B138" s="373"/>
      <c r="C138" s="373"/>
      <c r="D138" s="12">
        <f>SUM(D132:D137)</f>
        <v>650</v>
      </c>
      <c r="E138" s="67">
        <f>SUM(E132:E137)</f>
        <v>20.19376623376623</v>
      </c>
      <c r="F138" s="67">
        <f>SUM(F132:F137)</f>
        <v>35.5733333333333</v>
      </c>
      <c r="G138" s="67">
        <f>SUM(G132:G137)</f>
        <v>66.64887445887447</v>
      </c>
      <c r="H138" s="182">
        <f>SUM(H132:H137)</f>
        <v>664.5554112554116</v>
      </c>
      <c r="I138" s="182"/>
      <c r="J138" s="9"/>
    </row>
    <row r="139" spans="1:10" ht="16.5" customHeight="1" thickBot="1">
      <c r="A139" s="309" t="s">
        <v>24</v>
      </c>
      <c r="B139" s="310"/>
      <c r="C139" s="310"/>
      <c r="D139" s="310"/>
      <c r="E139" s="194">
        <f>E130+E138</f>
        <v>42.137575757575746</v>
      </c>
      <c r="F139" s="197">
        <f>F130+F138</f>
        <v>53.007857142857105</v>
      </c>
      <c r="G139" s="197">
        <f>G130+G138</f>
        <v>174.65792207792208</v>
      </c>
      <c r="H139" s="224">
        <f>H130+H138</f>
        <v>1346.3796969696978</v>
      </c>
      <c r="I139" s="172"/>
      <c r="J139" s="9"/>
    </row>
    <row r="140" spans="1:10" ht="15.75" customHeight="1">
      <c r="A140" s="317" t="s">
        <v>55</v>
      </c>
      <c r="B140" s="317"/>
      <c r="C140" s="317"/>
      <c r="D140" s="238"/>
      <c r="E140" s="239"/>
      <c r="F140" s="239"/>
      <c r="G140" s="239"/>
      <c r="H140" s="239"/>
      <c r="I140" s="239"/>
      <c r="J140" s="9"/>
    </row>
    <row r="141" spans="1:10" ht="16.5" customHeight="1" thickBot="1">
      <c r="A141" s="317" t="s">
        <v>97</v>
      </c>
      <c r="B141" s="317"/>
      <c r="C141" s="317"/>
      <c r="D141" s="238"/>
      <c r="E141" s="239"/>
      <c r="F141" s="239"/>
      <c r="G141" s="239"/>
      <c r="H141" s="239"/>
      <c r="I141" s="239"/>
      <c r="J141" s="9"/>
    </row>
    <row r="142" spans="1:10" ht="15.75" customHeight="1" thickBot="1">
      <c r="A142" s="311" t="s">
        <v>62</v>
      </c>
      <c r="B142" s="312"/>
      <c r="C142" s="312"/>
      <c r="D142" s="312"/>
      <c r="E142" s="312"/>
      <c r="F142" s="312"/>
      <c r="G142" s="312"/>
      <c r="H142" s="312"/>
      <c r="I142" s="313"/>
      <c r="J142" s="9"/>
    </row>
    <row r="143" spans="1:10" ht="23.25" customHeight="1" thickBot="1">
      <c r="A143" s="331" t="s">
        <v>3</v>
      </c>
      <c r="B143" s="331"/>
      <c r="C143" s="331"/>
      <c r="D143" s="315" t="s">
        <v>4</v>
      </c>
      <c r="E143" s="293" t="s">
        <v>5</v>
      </c>
      <c r="F143" s="293"/>
      <c r="G143" s="293"/>
      <c r="H143" s="316" t="s">
        <v>6</v>
      </c>
      <c r="I143" s="315" t="s">
        <v>7</v>
      </c>
      <c r="J143" s="9"/>
    </row>
    <row r="144" spans="1:10" ht="17.25" customHeight="1" thickBot="1">
      <c r="A144" s="301"/>
      <c r="B144" s="301"/>
      <c r="C144" s="301"/>
      <c r="D144" s="271"/>
      <c r="E144" s="50" t="s">
        <v>8</v>
      </c>
      <c r="F144" s="51" t="s">
        <v>9</v>
      </c>
      <c r="G144" s="51" t="s">
        <v>10</v>
      </c>
      <c r="H144" s="277"/>
      <c r="I144" s="271"/>
      <c r="J144" s="9"/>
    </row>
    <row r="145" spans="1:10" ht="16.5" customHeight="1">
      <c r="A145" s="271" t="s">
        <v>11</v>
      </c>
      <c r="B145" s="271"/>
      <c r="C145" s="271"/>
      <c r="D145" s="271"/>
      <c r="E145" s="271"/>
      <c r="F145" s="271"/>
      <c r="G145" s="271"/>
      <c r="H145" s="271"/>
      <c r="I145" s="271"/>
      <c r="J145" s="9"/>
    </row>
    <row r="146" spans="1:10" ht="15.75" customHeight="1">
      <c r="A146" s="266" t="s">
        <v>63</v>
      </c>
      <c r="B146" s="266"/>
      <c r="C146" s="266"/>
      <c r="D146" s="19">
        <v>100</v>
      </c>
      <c r="E146" s="54">
        <f>8.13/110*10</f>
        <v>0.7390909090909091</v>
      </c>
      <c r="F146" s="55">
        <f>9.01/110*100</f>
        <v>8.19090909090909</v>
      </c>
      <c r="G146" s="55">
        <f>10.72/100*100</f>
        <v>10.72</v>
      </c>
      <c r="H146" s="41">
        <f>157/110*100</f>
        <v>142.72727272727272</v>
      </c>
      <c r="I146" s="19">
        <v>278</v>
      </c>
      <c r="J146" s="9"/>
    </row>
    <row r="147" spans="1:10" ht="15" customHeight="1">
      <c r="A147" s="266" t="s">
        <v>18</v>
      </c>
      <c r="B147" s="266"/>
      <c r="C147" s="266"/>
      <c r="D147" s="19">
        <v>150</v>
      </c>
      <c r="E147" s="20">
        <v>8.598</v>
      </c>
      <c r="F147" s="21">
        <v>4.2651</v>
      </c>
      <c r="G147" s="21">
        <v>38.6415</v>
      </c>
      <c r="H147" s="36">
        <v>243.75</v>
      </c>
      <c r="I147" s="23">
        <v>302</v>
      </c>
      <c r="J147" s="9"/>
    </row>
    <row r="148" spans="1:13" ht="15.75" customHeight="1">
      <c r="A148" s="266" t="s">
        <v>64</v>
      </c>
      <c r="B148" s="266"/>
      <c r="C148" s="266"/>
      <c r="D148" s="19">
        <v>35</v>
      </c>
      <c r="E148" s="20">
        <v>0.9882000000000001</v>
      </c>
      <c r="F148" s="21">
        <v>2.4732</v>
      </c>
      <c r="G148" s="21">
        <v>4.3764</v>
      </c>
      <c r="H148" s="36">
        <v>43.74</v>
      </c>
      <c r="I148" s="23">
        <v>52</v>
      </c>
      <c r="J148" s="103"/>
      <c r="K148" s="18"/>
      <c r="L148" s="18"/>
      <c r="M148" s="18"/>
    </row>
    <row r="149" spans="1:242" ht="15.75" customHeight="1">
      <c r="A149" s="266" t="s">
        <v>20</v>
      </c>
      <c r="B149" s="266"/>
      <c r="C149" s="266"/>
      <c r="D149" s="19">
        <v>40</v>
      </c>
      <c r="E149" s="20">
        <v>3.16</v>
      </c>
      <c r="F149" s="21">
        <v>0.4</v>
      </c>
      <c r="G149" s="21">
        <v>19.32</v>
      </c>
      <c r="H149" s="41">
        <v>94</v>
      </c>
      <c r="I149" s="23" t="s">
        <v>21</v>
      </c>
      <c r="J149" s="9"/>
      <c r="HZ149" s="18"/>
      <c r="IA149" s="18"/>
      <c r="IB149" s="18"/>
      <c r="IC149" s="18"/>
      <c r="ID149" s="18"/>
      <c r="IE149" s="18"/>
      <c r="IF149" s="18"/>
      <c r="IG149" s="18"/>
      <c r="IH149" s="18"/>
    </row>
    <row r="150" spans="1:248" s="18" customFormat="1" ht="15.75" customHeight="1">
      <c r="A150" s="267" t="s">
        <v>14</v>
      </c>
      <c r="B150" s="267"/>
      <c r="C150" s="267"/>
      <c r="D150" s="63">
        <v>180</v>
      </c>
      <c r="E150" s="64">
        <v>0.06</v>
      </c>
      <c r="F150" s="65">
        <v>0.02</v>
      </c>
      <c r="G150" s="65">
        <v>9.99</v>
      </c>
      <c r="H150" s="66">
        <v>40</v>
      </c>
      <c r="I150" s="137">
        <v>392</v>
      </c>
      <c r="J150" s="103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</row>
    <row r="151" spans="1:242" ht="16.5" customHeight="1">
      <c r="A151" s="268" t="s">
        <v>15</v>
      </c>
      <c r="B151" s="268"/>
      <c r="C151" s="268"/>
      <c r="D151" s="35">
        <f>SUM(D146:D150)</f>
        <v>505</v>
      </c>
      <c r="E151" s="75">
        <f>SUM(E146:E150)</f>
        <v>13.54529090909091</v>
      </c>
      <c r="F151" s="75">
        <f>SUM(F146:F150)</f>
        <v>15.34920909090909</v>
      </c>
      <c r="G151" s="75">
        <f>SUM(G146:G150)</f>
        <v>83.04789999999998</v>
      </c>
      <c r="H151" s="75">
        <f>SUM(H146:H150)</f>
        <v>564.2172727272728</v>
      </c>
      <c r="I151" s="68"/>
      <c r="J151" s="9"/>
      <c r="HZ151" s="18"/>
      <c r="IA151" s="18"/>
      <c r="IB151" s="18"/>
      <c r="IC151" s="18"/>
      <c r="ID151" s="18"/>
      <c r="IE151" s="18"/>
      <c r="IF151" s="18"/>
      <c r="IG151" s="18"/>
      <c r="IH151" s="18"/>
    </row>
    <row r="152" spans="1:242" ht="18.75" customHeight="1">
      <c r="A152" s="271" t="s">
        <v>16</v>
      </c>
      <c r="B152" s="271"/>
      <c r="C152" s="271"/>
      <c r="D152" s="271"/>
      <c r="E152" s="271"/>
      <c r="F152" s="271"/>
      <c r="G152" s="271"/>
      <c r="H152" s="271"/>
      <c r="I152" s="271"/>
      <c r="J152" s="9"/>
      <c r="HZ152" s="18"/>
      <c r="IA152" s="18"/>
      <c r="IB152" s="18"/>
      <c r="IC152" s="18"/>
      <c r="ID152" s="18"/>
      <c r="IE152" s="18"/>
      <c r="IF152" s="18"/>
      <c r="IG152" s="18"/>
      <c r="IH152" s="18"/>
    </row>
    <row r="153" spans="1:233" s="18" customFormat="1" ht="15.75" customHeight="1">
      <c r="A153" s="280" t="s">
        <v>65</v>
      </c>
      <c r="B153" s="280"/>
      <c r="C153" s="280"/>
      <c r="D153" s="13">
        <v>200</v>
      </c>
      <c r="E153" s="14">
        <v>1.61</v>
      </c>
      <c r="F153" s="15">
        <v>4.08</v>
      </c>
      <c r="G153" s="15">
        <v>9.58</v>
      </c>
      <c r="H153" s="16">
        <v>85.8</v>
      </c>
      <c r="I153" s="17">
        <v>96</v>
      </c>
      <c r="J153" s="103"/>
      <c r="HQ153" s="1"/>
      <c r="HR153" s="1"/>
      <c r="HS153" s="1"/>
      <c r="HT153" s="1"/>
      <c r="HU153" s="1"/>
      <c r="HV153" s="1"/>
      <c r="HW153" s="1"/>
      <c r="HX153" s="1"/>
      <c r="HY153" s="1"/>
    </row>
    <row r="154" spans="1:233" ht="15.75" customHeight="1">
      <c r="A154" s="266" t="s">
        <v>47</v>
      </c>
      <c r="B154" s="266"/>
      <c r="C154" s="266"/>
      <c r="D154" s="19">
        <v>150</v>
      </c>
      <c r="E154" s="54">
        <v>12.5</v>
      </c>
      <c r="F154" s="55">
        <v>11.17</v>
      </c>
      <c r="G154" s="55">
        <v>12.9</v>
      </c>
      <c r="H154" s="41">
        <v>202</v>
      </c>
      <c r="I154" s="23">
        <v>292</v>
      </c>
      <c r="J154" s="9"/>
      <c r="HQ154" s="87"/>
      <c r="HR154" s="87"/>
      <c r="HS154" s="87"/>
      <c r="HT154" s="87"/>
      <c r="HU154" s="87"/>
      <c r="HV154" s="87"/>
      <c r="HW154" s="87"/>
      <c r="HX154" s="87"/>
      <c r="HY154" s="87"/>
    </row>
    <row r="155" spans="1:242" ht="15.75" customHeight="1">
      <c r="A155" s="266" t="s">
        <v>14</v>
      </c>
      <c r="B155" s="266"/>
      <c r="C155" s="266"/>
      <c r="D155" s="19">
        <v>180</v>
      </c>
      <c r="E155" s="54">
        <v>0.06</v>
      </c>
      <c r="F155" s="55">
        <v>0.02</v>
      </c>
      <c r="G155" s="55">
        <v>9.99</v>
      </c>
      <c r="H155" s="41">
        <v>40</v>
      </c>
      <c r="I155" s="23">
        <v>392</v>
      </c>
      <c r="J155" s="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</row>
    <row r="156" spans="1:242" ht="15.75" customHeight="1">
      <c r="A156" s="266" t="s">
        <v>33</v>
      </c>
      <c r="B156" s="266"/>
      <c r="C156" s="266"/>
      <c r="D156" s="19">
        <v>40</v>
      </c>
      <c r="E156" s="20">
        <v>3.16</v>
      </c>
      <c r="F156" s="21">
        <v>0.4</v>
      </c>
      <c r="G156" s="21">
        <v>19.32</v>
      </c>
      <c r="H156" s="41">
        <v>94</v>
      </c>
      <c r="I156" s="23" t="s">
        <v>21</v>
      </c>
      <c r="J156" s="9"/>
      <c r="HZ156" s="18"/>
      <c r="IA156" s="18"/>
      <c r="IB156" s="18"/>
      <c r="IC156" s="18"/>
      <c r="ID156" s="18"/>
      <c r="IE156" s="18"/>
      <c r="IF156" s="18"/>
      <c r="IG156" s="18"/>
      <c r="IH156" s="18"/>
    </row>
    <row r="157" spans="1:242" ht="15.75" customHeight="1" thickBot="1">
      <c r="A157" s="270" t="s">
        <v>22</v>
      </c>
      <c r="B157" s="270"/>
      <c r="C157" s="270"/>
      <c r="D157" s="24">
        <v>30</v>
      </c>
      <c r="E157" s="25">
        <v>1.98</v>
      </c>
      <c r="F157" s="26">
        <v>0.36</v>
      </c>
      <c r="G157" s="26">
        <v>10.02</v>
      </c>
      <c r="H157" s="27">
        <v>52.2</v>
      </c>
      <c r="I157" s="155" t="s">
        <v>21</v>
      </c>
      <c r="J157" s="9"/>
      <c r="HZ157" s="18"/>
      <c r="IA157" s="18"/>
      <c r="IB157" s="18"/>
      <c r="IC157" s="18"/>
      <c r="ID157" s="18"/>
      <c r="IE157" s="18"/>
      <c r="IF157" s="18"/>
      <c r="IG157" s="18"/>
      <c r="IH157" s="18"/>
    </row>
    <row r="158" spans="1:242" ht="16.5" customHeight="1" thickBot="1">
      <c r="A158" s="295" t="s">
        <v>23</v>
      </c>
      <c r="B158" s="295"/>
      <c r="C158" s="295"/>
      <c r="D158" s="195">
        <f>SUM(D153:D157)</f>
        <v>600</v>
      </c>
      <c r="E158" s="31">
        <f>SUM(E153:E157)</f>
        <v>19.31</v>
      </c>
      <c r="F158" s="31">
        <f>SUM(F153:F157)</f>
        <v>16.03</v>
      </c>
      <c r="G158" s="31">
        <f>SUM(G153:G157)</f>
        <v>61.81</v>
      </c>
      <c r="H158" s="31">
        <f>SUM(H153:H157)</f>
        <v>474</v>
      </c>
      <c r="I158" s="108"/>
      <c r="J158" s="9"/>
      <c r="HZ158" s="18"/>
      <c r="IA158" s="18"/>
      <c r="IB158" s="18"/>
      <c r="IC158" s="18"/>
      <c r="ID158" s="18"/>
      <c r="IE158" s="18"/>
      <c r="IF158" s="18"/>
      <c r="IG158" s="18"/>
      <c r="IH158" s="18"/>
    </row>
    <row r="159" spans="1:242" ht="16.5" customHeight="1" thickBot="1">
      <c r="A159" s="309" t="s">
        <v>24</v>
      </c>
      <c r="B159" s="310"/>
      <c r="C159" s="310"/>
      <c r="D159" s="310"/>
      <c r="E159" s="194">
        <f>E151+E158</f>
        <v>32.85529090909091</v>
      </c>
      <c r="F159" s="197">
        <f>F151+F158</f>
        <v>31.379209090909093</v>
      </c>
      <c r="G159" s="197">
        <f>G151+G158</f>
        <v>144.85789999999997</v>
      </c>
      <c r="H159" s="224">
        <f>H151+H158</f>
        <v>1038.2172727272728</v>
      </c>
      <c r="I159" s="172"/>
      <c r="J159" s="9"/>
      <c r="HZ159" s="18"/>
      <c r="IA159" s="18"/>
      <c r="IB159" s="18"/>
      <c r="IC159" s="18"/>
      <c r="ID159" s="18"/>
      <c r="IE159" s="18"/>
      <c r="IF159" s="18"/>
      <c r="IG159" s="18"/>
      <c r="IH159" s="18"/>
    </row>
    <row r="160" spans="1:10" ht="15.75" customHeight="1">
      <c r="A160" s="317" t="s">
        <v>55</v>
      </c>
      <c r="B160" s="317"/>
      <c r="C160" s="317"/>
      <c r="D160" s="238"/>
      <c r="E160" s="239"/>
      <c r="F160" s="239"/>
      <c r="G160" s="239"/>
      <c r="H160" s="239"/>
      <c r="I160" s="239"/>
      <c r="J160" s="9"/>
    </row>
    <row r="161" spans="1:10" ht="16.5" customHeight="1" thickBot="1">
      <c r="A161" s="317" t="s">
        <v>97</v>
      </c>
      <c r="B161" s="317"/>
      <c r="C161" s="317"/>
      <c r="D161" s="238"/>
      <c r="E161" s="239"/>
      <c r="F161" s="239"/>
      <c r="G161" s="239"/>
      <c r="H161" s="239"/>
      <c r="I161" s="239"/>
      <c r="J161" s="9"/>
    </row>
    <row r="162" spans="1:10" ht="15.75" customHeight="1" thickBot="1">
      <c r="A162" s="311" t="s">
        <v>66</v>
      </c>
      <c r="B162" s="312"/>
      <c r="C162" s="312"/>
      <c r="D162" s="312"/>
      <c r="E162" s="312"/>
      <c r="F162" s="312"/>
      <c r="G162" s="312"/>
      <c r="H162" s="312"/>
      <c r="I162" s="313"/>
      <c r="J162" s="9"/>
    </row>
    <row r="163" spans="1:10" ht="22.5" customHeight="1" thickBot="1">
      <c r="A163" s="300" t="s">
        <v>3</v>
      </c>
      <c r="B163" s="300"/>
      <c r="C163" s="300"/>
      <c r="D163" s="315" t="s">
        <v>4</v>
      </c>
      <c r="E163" s="293" t="s">
        <v>5</v>
      </c>
      <c r="F163" s="293"/>
      <c r="G163" s="293"/>
      <c r="H163" s="294" t="s">
        <v>6</v>
      </c>
      <c r="I163" s="315" t="s">
        <v>7</v>
      </c>
      <c r="J163" s="9"/>
    </row>
    <row r="164" spans="1:10" ht="21" customHeight="1" thickBot="1">
      <c r="A164" s="300"/>
      <c r="B164" s="300"/>
      <c r="C164" s="300"/>
      <c r="D164" s="271"/>
      <c r="E164" s="10" t="s">
        <v>8</v>
      </c>
      <c r="F164" s="11" t="s">
        <v>9</v>
      </c>
      <c r="G164" s="11" t="s">
        <v>10</v>
      </c>
      <c r="H164" s="294"/>
      <c r="I164" s="271"/>
      <c r="J164" s="9"/>
    </row>
    <row r="165" spans="1:10" ht="16.5" customHeight="1">
      <c r="A165" s="281" t="s">
        <v>11</v>
      </c>
      <c r="B165" s="281"/>
      <c r="C165" s="281"/>
      <c r="D165" s="281"/>
      <c r="E165" s="281"/>
      <c r="F165" s="281"/>
      <c r="G165" s="281"/>
      <c r="H165" s="281"/>
      <c r="I165" s="281"/>
      <c r="J165" s="9"/>
    </row>
    <row r="166" spans="1:242" ht="15.75" customHeight="1">
      <c r="A166" s="280" t="s">
        <v>67</v>
      </c>
      <c r="B166" s="280"/>
      <c r="C166" s="280"/>
      <c r="D166" s="13">
        <v>170</v>
      </c>
      <c r="E166" s="76">
        <v>11.5056</v>
      </c>
      <c r="F166" s="77">
        <v>13.532</v>
      </c>
      <c r="G166" s="77">
        <v>28.9952</v>
      </c>
      <c r="H166" s="78">
        <v>284.24</v>
      </c>
      <c r="I166" s="17">
        <v>204</v>
      </c>
      <c r="J166" s="9"/>
      <c r="HZ166" s="18"/>
      <c r="IA166" s="18"/>
      <c r="IB166" s="18"/>
      <c r="IC166" s="18"/>
      <c r="ID166" s="18"/>
      <c r="IE166" s="18"/>
      <c r="IF166" s="18"/>
      <c r="IG166" s="18"/>
      <c r="IH166" s="18"/>
    </row>
    <row r="167" spans="1:242" ht="15.75" customHeight="1">
      <c r="A167" s="266" t="s">
        <v>20</v>
      </c>
      <c r="B167" s="266"/>
      <c r="C167" s="266"/>
      <c r="D167" s="19">
        <v>30</v>
      </c>
      <c r="E167" s="20">
        <v>2.37</v>
      </c>
      <c r="F167" s="21">
        <v>0.30000000000000004</v>
      </c>
      <c r="G167" s="21">
        <v>14.49</v>
      </c>
      <c r="H167" s="41">
        <v>70.5</v>
      </c>
      <c r="I167" s="23" t="s">
        <v>21</v>
      </c>
      <c r="J167" s="9"/>
      <c r="HZ167" s="18"/>
      <c r="IA167" s="18"/>
      <c r="IB167" s="18"/>
      <c r="IC167" s="18"/>
      <c r="ID167" s="18"/>
      <c r="IE167" s="18"/>
      <c r="IF167" s="18"/>
      <c r="IG167" s="18"/>
      <c r="IH167" s="18"/>
    </row>
    <row r="168" spans="1:248" ht="15.75" customHeight="1">
      <c r="A168" s="283" t="s">
        <v>28</v>
      </c>
      <c r="B168" s="283"/>
      <c r="C168" s="283"/>
      <c r="D168" s="57" t="s">
        <v>29</v>
      </c>
      <c r="E168" s="54">
        <v>0.12</v>
      </c>
      <c r="F168" s="55">
        <v>0.02</v>
      </c>
      <c r="G168" s="55">
        <v>10.2</v>
      </c>
      <c r="H168" s="41">
        <v>41</v>
      </c>
      <c r="I168" s="23">
        <v>393</v>
      </c>
      <c r="J168" s="9"/>
      <c r="II168" s="18"/>
      <c r="IJ168" s="18"/>
      <c r="IK168" s="18"/>
      <c r="IL168" s="18"/>
      <c r="IM168" s="18"/>
      <c r="IN168" s="18"/>
    </row>
    <row r="169" spans="1:239" s="18" customFormat="1" ht="16.5" customHeight="1">
      <c r="A169" s="270" t="s">
        <v>13</v>
      </c>
      <c r="B169" s="270"/>
      <c r="C169" s="270"/>
      <c r="D169" s="24">
        <v>190</v>
      </c>
      <c r="E169" s="58">
        <v>2.85</v>
      </c>
      <c r="F169" s="59">
        <v>0.95</v>
      </c>
      <c r="G169" s="59">
        <v>39.9</v>
      </c>
      <c r="H169" s="74">
        <v>182.4</v>
      </c>
      <c r="I169" s="28">
        <v>338</v>
      </c>
      <c r="J169" s="103"/>
      <c r="HW169" s="87"/>
      <c r="HX169" s="87"/>
      <c r="HY169" s="87"/>
      <c r="HZ169" s="87"/>
      <c r="IA169" s="87"/>
      <c r="IB169" s="87"/>
      <c r="IC169" s="87"/>
      <c r="ID169" s="87"/>
      <c r="IE169" s="87"/>
    </row>
    <row r="170" spans="1:10" ht="16.5" customHeight="1">
      <c r="A170" s="295" t="s">
        <v>15</v>
      </c>
      <c r="B170" s="295"/>
      <c r="C170" s="295"/>
      <c r="D170" s="30">
        <f>D166+D167+D169+187</f>
        <v>577</v>
      </c>
      <c r="E170" s="31">
        <f>SUM(E166:E169)</f>
        <v>16.845599999999997</v>
      </c>
      <c r="F170" s="31">
        <f>SUM(F166:F169)</f>
        <v>14.802</v>
      </c>
      <c r="G170" s="31">
        <f>SUM(G166:G169)</f>
        <v>93.58519999999999</v>
      </c>
      <c r="H170" s="31">
        <f>SUM(H166:H169)</f>
        <v>578.14</v>
      </c>
      <c r="I170" s="34"/>
      <c r="J170" s="9"/>
    </row>
    <row r="171" spans="1:10" ht="18" customHeight="1">
      <c r="A171" s="281" t="s">
        <v>16</v>
      </c>
      <c r="B171" s="281"/>
      <c r="C171" s="281"/>
      <c r="D171" s="281"/>
      <c r="E171" s="281"/>
      <c r="F171" s="281"/>
      <c r="G171" s="281"/>
      <c r="H171" s="281"/>
      <c r="I171" s="281"/>
      <c r="J171" s="9"/>
    </row>
    <row r="172" spans="1:248" ht="15.75" customHeight="1">
      <c r="A172" s="280" t="s">
        <v>68</v>
      </c>
      <c r="B172" s="280"/>
      <c r="C172" s="280"/>
      <c r="D172" s="13">
        <v>200</v>
      </c>
      <c r="E172" s="14">
        <v>1.65</v>
      </c>
      <c r="F172" s="15">
        <v>4.01</v>
      </c>
      <c r="G172" s="15">
        <v>10.75</v>
      </c>
      <c r="H172" s="16">
        <v>93.6</v>
      </c>
      <c r="I172" s="13">
        <v>83</v>
      </c>
      <c r="J172" s="9"/>
      <c r="II172" s="18"/>
      <c r="IJ172" s="18"/>
      <c r="IK172" s="18"/>
      <c r="IL172" s="18"/>
      <c r="IM172" s="18"/>
      <c r="IN172" s="18"/>
    </row>
    <row r="173" spans="1:10" ht="15.75" customHeight="1">
      <c r="A173" s="266" t="s">
        <v>69</v>
      </c>
      <c r="B173" s="266"/>
      <c r="C173" s="266"/>
      <c r="D173" s="19">
        <v>150</v>
      </c>
      <c r="E173" s="54">
        <v>6.31</v>
      </c>
      <c r="F173" s="55">
        <v>4.5</v>
      </c>
      <c r="G173" s="55">
        <v>38.85</v>
      </c>
      <c r="H173" s="41">
        <v>221.25</v>
      </c>
      <c r="I173" s="23">
        <v>302</v>
      </c>
      <c r="J173" s="9"/>
    </row>
    <row r="174" spans="1:248" ht="15.75" customHeight="1">
      <c r="A174" s="266" t="s">
        <v>31</v>
      </c>
      <c r="B174" s="266"/>
      <c r="C174" s="266"/>
      <c r="D174" s="19">
        <v>90</v>
      </c>
      <c r="E174" s="20">
        <v>9.50625</v>
      </c>
      <c r="F174" s="21">
        <v>11.08125</v>
      </c>
      <c r="G174" s="21">
        <v>11.655</v>
      </c>
      <c r="H174" s="22">
        <v>184.5</v>
      </c>
      <c r="I174" s="19">
        <v>294</v>
      </c>
      <c r="J174" s="9"/>
      <c r="II174" s="18"/>
      <c r="IJ174" s="18"/>
      <c r="IK174" s="18"/>
      <c r="IL174" s="18"/>
      <c r="IM174" s="18"/>
      <c r="IN174" s="18"/>
    </row>
    <row r="175" spans="1:248" s="18" customFormat="1" ht="15.75" customHeight="1">
      <c r="A175" s="266" t="s">
        <v>48</v>
      </c>
      <c r="B175" s="266"/>
      <c r="C175" s="266"/>
      <c r="D175" s="88">
        <v>180</v>
      </c>
      <c r="E175" s="89">
        <f>2.25/1000*180</f>
        <v>0.40499999999999997</v>
      </c>
      <c r="F175" s="90">
        <f>0.5/1000*180</f>
        <v>0.09</v>
      </c>
      <c r="G175" s="90">
        <f>169.95/1000*180</f>
        <v>30.590999999999998</v>
      </c>
      <c r="H175" s="91">
        <f>706/1000*180</f>
        <v>127.08</v>
      </c>
      <c r="I175" s="95">
        <v>342</v>
      </c>
      <c r="J175" s="103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</row>
    <row r="176" spans="1:10" ht="15.75" customHeight="1">
      <c r="A176" s="266" t="s">
        <v>33</v>
      </c>
      <c r="B176" s="266"/>
      <c r="C176" s="266"/>
      <c r="D176" s="19">
        <v>40</v>
      </c>
      <c r="E176" s="20">
        <v>3.16</v>
      </c>
      <c r="F176" s="21">
        <v>0.4</v>
      </c>
      <c r="G176" s="21">
        <v>19.32</v>
      </c>
      <c r="H176" s="41">
        <v>94</v>
      </c>
      <c r="I176" s="23" t="s">
        <v>21</v>
      </c>
      <c r="J176" s="9"/>
    </row>
    <row r="177" spans="1:10" ht="15.75" customHeight="1" thickBot="1">
      <c r="A177" s="270" t="s">
        <v>22</v>
      </c>
      <c r="B177" s="270"/>
      <c r="C177" s="270"/>
      <c r="D177" s="63">
        <v>30</v>
      </c>
      <c r="E177" s="64">
        <v>1.98</v>
      </c>
      <c r="F177" s="65">
        <v>0.36</v>
      </c>
      <c r="G177" s="65">
        <v>10.02</v>
      </c>
      <c r="H177" s="66">
        <v>52.2</v>
      </c>
      <c r="I177" s="28" t="s">
        <v>21</v>
      </c>
      <c r="J177" s="9"/>
    </row>
    <row r="178" spans="1:10" ht="16.5" customHeight="1" thickBot="1">
      <c r="A178" s="373" t="s">
        <v>23</v>
      </c>
      <c r="B178" s="373"/>
      <c r="C178" s="373"/>
      <c r="D178" s="12">
        <f>SUM(D172:D177)</f>
        <v>690</v>
      </c>
      <c r="E178" s="67">
        <f>SUM(E172:E177)</f>
        <v>23.01125</v>
      </c>
      <c r="F178" s="67">
        <f>SUM(F172:F177)</f>
        <v>20.44125</v>
      </c>
      <c r="G178" s="67">
        <f>SUM(G172:G177)</f>
        <v>121.18599999999999</v>
      </c>
      <c r="H178" s="182">
        <f>SUM(H172:H177)</f>
        <v>772.6300000000001</v>
      </c>
      <c r="I178" s="182"/>
      <c r="J178" s="9"/>
    </row>
    <row r="179" spans="1:10" ht="16.5" customHeight="1" thickBot="1">
      <c r="A179" s="309" t="s">
        <v>24</v>
      </c>
      <c r="B179" s="310"/>
      <c r="C179" s="310"/>
      <c r="D179" s="310"/>
      <c r="E179" s="194">
        <f>E170+E178</f>
        <v>39.856849999999994</v>
      </c>
      <c r="F179" s="197">
        <f>F170+F178</f>
        <v>35.24325</v>
      </c>
      <c r="G179" s="197">
        <f>G170+G178</f>
        <v>214.77119999999996</v>
      </c>
      <c r="H179" s="224">
        <f>H170+H178</f>
        <v>1350.77</v>
      </c>
      <c r="I179" s="172"/>
      <c r="J179" s="9"/>
    </row>
    <row r="180" spans="1:10" ht="15.75" customHeight="1">
      <c r="A180" s="317" t="s">
        <v>55</v>
      </c>
      <c r="B180" s="317"/>
      <c r="C180" s="317"/>
      <c r="D180" s="238"/>
      <c r="E180" s="245"/>
      <c r="F180" s="246"/>
      <c r="G180" s="246"/>
      <c r="H180" s="246"/>
      <c r="I180" s="246"/>
      <c r="J180" s="9"/>
    </row>
    <row r="181" spans="1:10" ht="16.5" customHeight="1" thickBot="1">
      <c r="A181" s="317" t="s">
        <v>97</v>
      </c>
      <c r="B181" s="317"/>
      <c r="C181" s="317"/>
      <c r="D181" s="238"/>
      <c r="E181" s="245"/>
      <c r="F181" s="246"/>
      <c r="G181" s="246"/>
      <c r="H181" s="246"/>
      <c r="I181" s="246"/>
      <c r="J181" s="9"/>
    </row>
    <row r="182" spans="1:10" ht="18" customHeight="1" thickBot="1">
      <c r="A182" s="311" t="s">
        <v>70</v>
      </c>
      <c r="B182" s="312"/>
      <c r="C182" s="312"/>
      <c r="D182" s="312"/>
      <c r="E182" s="312"/>
      <c r="F182" s="312"/>
      <c r="G182" s="312"/>
      <c r="H182" s="312"/>
      <c r="I182" s="313"/>
      <c r="J182" s="9"/>
    </row>
    <row r="183" spans="1:242" ht="20.25" customHeight="1" thickBot="1">
      <c r="A183" s="330" t="s">
        <v>3</v>
      </c>
      <c r="B183" s="330"/>
      <c r="C183" s="330"/>
      <c r="D183" s="315" t="s">
        <v>4</v>
      </c>
      <c r="E183" s="293" t="s">
        <v>5</v>
      </c>
      <c r="F183" s="293"/>
      <c r="G183" s="293"/>
      <c r="H183" s="316" t="s">
        <v>6</v>
      </c>
      <c r="I183" s="315" t="s">
        <v>7</v>
      </c>
      <c r="J183" s="9"/>
      <c r="HZ183" s="18"/>
      <c r="IA183" s="18"/>
      <c r="IB183" s="18"/>
      <c r="IC183" s="18"/>
      <c r="ID183" s="18"/>
      <c r="IE183" s="18"/>
      <c r="IF183" s="18"/>
      <c r="IG183" s="18"/>
      <c r="IH183" s="18"/>
    </row>
    <row r="184" spans="1:242" ht="21" customHeight="1" thickBot="1">
      <c r="A184" s="290"/>
      <c r="B184" s="290"/>
      <c r="C184" s="290"/>
      <c r="D184" s="271"/>
      <c r="E184" s="50" t="s">
        <v>8</v>
      </c>
      <c r="F184" s="51" t="s">
        <v>9</v>
      </c>
      <c r="G184" s="51" t="s">
        <v>10</v>
      </c>
      <c r="H184" s="277"/>
      <c r="I184" s="271"/>
      <c r="J184" s="9"/>
      <c r="HZ184" s="18"/>
      <c r="IA184" s="18"/>
      <c r="IB184" s="18"/>
      <c r="IC184" s="18"/>
      <c r="ID184" s="18"/>
      <c r="IE184" s="18"/>
      <c r="IF184" s="18"/>
      <c r="IG184" s="18"/>
      <c r="IH184" s="18"/>
    </row>
    <row r="185" spans="1:242" ht="16.5" customHeight="1">
      <c r="A185" s="287" t="s">
        <v>11</v>
      </c>
      <c r="B185" s="287"/>
      <c r="C185" s="287"/>
      <c r="D185" s="287"/>
      <c r="E185" s="287"/>
      <c r="F185" s="287"/>
      <c r="G185" s="287"/>
      <c r="H185" s="287"/>
      <c r="I185" s="287"/>
      <c r="J185" s="9"/>
      <c r="HZ185" s="18"/>
      <c r="IA185" s="18"/>
      <c r="IB185" s="18"/>
      <c r="IC185" s="18"/>
      <c r="ID185" s="18"/>
      <c r="IE185" s="18"/>
      <c r="IF185" s="18"/>
      <c r="IG185" s="18"/>
      <c r="IH185" s="18"/>
    </row>
    <row r="186" spans="1:233" s="18" customFormat="1" ht="15.75" customHeight="1">
      <c r="A186" s="280" t="s">
        <v>47</v>
      </c>
      <c r="B186" s="280"/>
      <c r="C186" s="280"/>
      <c r="D186" s="53">
        <v>150</v>
      </c>
      <c r="E186" s="109">
        <v>12.5</v>
      </c>
      <c r="F186" s="15">
        <v>11.17</v>
      </c>
      <c r="G186" s="15">
        <v>12.9</v>
      </c>
      <c r="H186" s="110">
        <v>202</v>
      </c>
      <c r="I186" s="159">
        <v>292</v>
      </c>
      <c r="J186" s="103"/>
      <c r="HQ186" s="87"/>
      <c r="HR186" s="87"/>
      <c r="HS186" s="87"/>
      <c r="HT186" s="87"/>
      <c r="HU186" s="87"/>
      <c r="HV186" s="87"/>
      <c r="HW186" s="87"/>
      <c r="HX186" s="87"/>
      <c r="HY186" s="87"/>
    </row>
    <row r="187" spans="1:10" ht="15.75" customHeight="1">
      <c r="A187" s="266" t="s">
        <v>20</v>
      </c>
      <c r="B187" s="266"/>
      <c r="C187" s="266"/>
      <c r="D187" s="56">
        <v>40</v>
      </c>
      <c r="E187" s="111">
        <v>3.16</v>
      </c>
      <c r="F187" s="21">
        <v>0.4</v>
      </c>
      <c r="G187" s="21">
        <v>19.32</v>
      </c>
      <c r="H187" s="112">
        <v>94</v>
      </c>
      <c r="I187" s="160" t="s">
        <v>21</v>
      </c>
      <c r="J187" s="9"/>
    </row>
    <row r="188" spans="1:233" s="18" customFormat="1" ht="16.5" customHeight="1">
      <c r="A188" s="266" t="s">
        <v>28</v>
      </c>
      <c r="B188" s="266"/>
      <c r="C188" s="266"/>
      <c r="D188" s="113" t="s">
        <v>29</v>
      </c>
      <c r="E188" s="114">
        <v>0.12</v>
      </c>
      <c r="F188" s="55">
        <v>0.02</v>
      </c>
      <c r="G188" s="55">
        <v>10.2</v>
      </c>
      <c r="H188" s="112">
        <v>41</v>
      </c>
      <c r="I188" s="160">
        <v>393</v>
      </c>
      <c r="J188" s="103"/>
      <c r="HQ188" s="1"/>
      <c r="HR188" s="1"/>
      <c r="HS188" s="1"/>
      <c r="HT188" s="1"/>
      <c r="HU188" s="1"/>
      <c r="HV188" s="1"/>
      <c r="HW188" s="1"/>
      <c r="HX188" s="1"/>
      <c r="HY188" s="1"/>
    </row>
    <row r="189" spans="1:10" ht="16.5" customHeight="1">
      <c r="A189" s="270" t="s">
        <v>45</v>
      </c>
      <c r="B189" s="270"/>
      <c r="C189" s="270"/>
      <c r="D189" s="115">
        <v>50</v>
      </c>
      <c r="E189" s="116">
        <f>6.7/100*50</f>
        <v>3.35</v>
      </c>
      <c r="F189" s="81">
        <f>7.55/100*50</f>
        <v>3.775</v>
      </c>
      <c r="G189" s="82">
        <f>72.06/100*50</f>
        <v>36.03</v>
      </c>
      <c r="H189" s="117">
        <f>383/100*50</f>
        <v>191.5</v>
      </c>
      <c r="I189" s="161" t="s">
        <v>21</v>
      </c>
      <c r="J189" s="9"/>
    </row>
    <row r="190" spans="1:242" ht="16.5" customHeight="1">
      <c r="A190" s="268" t="s">
        <v>15</v>
      </c>
      <c r="B190" s="268"/>
      <c r="C190" s="268"/>
      <c r="D190" s="49">
        <f>D186+D187+D189+187</f>
        <v>427</v>
      </c>
      <c r="E190" s="42">
        <f>SUM(E186:E189)</f>
        <v>19.13</v>
      </c>
      <c r="F190" s="75">
        <f>SUM(F186:F189)</f>
        <v>15.365</v>
      </c>
      <c r="G190" s="75">
        <f>SUM(G186:G189)</f>
        <v>78.45</v>
      </c>
      <c r="H190" s="45">
        <f>SUM(H186:H189)</f>
        <v>528.5</v>
      </c>
      <c r="I190" s="99"/>
      <c r="J190" s="9"/>
      <c r="HZ190" s="18"/>
      <c r="IA190" s="18"/>
      <c r="IB190" s="18"/>
      <c r="IC190" s="18"/>
      <c r="ID190" s="18"/>
      <c r="IE190" s="18"/>
      <c r="IF190" s="18"/>
      <c r="IG190" s="18"/>
      <c r="IH190" s="18"/>
    </row>
    <row r="191" spans="1:242" ht="16.5" customHeight="1">
      <c r="A191" s="287" t="s">
        <v>16</v>
      </c>
      <c r="B191" s="287"/>
      <c r="C191" s="287"/>
      <c r="D191" s="287"/>
      <c r="E191" s="287"/>
      <c r="F191" s="287"/>
      <c r="G191" s="287"/>
      <c r="H191" s="287"/>
      <c r="I191" s="287"/>
      <c r="J191" s="9"/>
      <c r="HZ191" s="18"/>
      <c r="IA191" s="18"/>
      <c r="IB191" s="18"/>
      <c r="IC191" s="18"/>
      <c r="ID191" s="18"/>
      <c r="IE191" s="18"/>
      <c r="IF191" s="18"/>
      <c r="IG191" s="18"/>
      <c r="IH191" s="18"/>
    </row>
    <row r="192" spans="1:248" ht="15.75" customHeight="1">
      <c r="A192" s="280" t="s">
        <v>17</v>
      </c>
      <c r="B192" s="280"/>
      <c r="C192" s="280"/>
      <c r="D192" s="13">
        <v>200</v>
      </c>
      <c r="E192" s="14">
        <v>2.15</v>
      </c>
      <c r="F192" s="15">
        <v>2.27</v>
      </c>
      <c r="G192" s="15">
        <v>13.96</v>
      </c>
      <c r="H192" s="16">
        <v>94.6</v>
      </c>
      <c r="I192" s="17">
        <v>103</v>
      </c>
      <c r="J192" s="9"/>
      <c r="II192" s="18"/>
      <c r="IJ192" s="18"/>
      <c r="IK192" s="18"/>
      <c r="IL192" s="18"/>
      <c r="IM192" s="18"/>
      <c r="IN192" s="18"/>
    </row>
    <row r="193" spans="1:242" ht="15.75" customHeight="1">
      <c r="A193" s="266" t="s">
        <v>26</v>
      </c>
      <c r="B193" s="266"/>
      <c r="C193" s="266"/>
      <c r="D193" s="19">
        <v>100</v>
      </c>
      <c r="E193" s="54">
        <v>9.75</v>
      </c>
      <c r="F193" s="55">
        <v>4.95</v>
      </c>
      <c r="G193" s="55">
        <v>3.8</v>
      </c>
      <c r="H193" s="41">
        <v>105</v>
      </c>
      <c r="I193" s="19">
        <v>229</v>
      </c>
      <c r="J193" s="9"/>
      <c r="HZ193" s="18"/>
      <c r="IA193" s="18"/>
      <c r="IB193" s="18"/>
      <c r="IC193" s="18"/>
      <c r="ID193" s="18"/>
      <c r="IE193" s="18"/>
      <c r="IF193" s="18"/>
      <c r="IG193" s="18"/>
      <c r="IH193" s="18"/>
    </row>
    <row r="194" spans="1:242" ht="15.75" customHeight="1">
      <c r="A194" s="266" t="s">
        <v>18</v>
      </c>
      <c r="B194" s="266"/>
      <c r="C194" s="266"/>
      <c r="D194" s="19">
        <v>150</v>
      </c>
      <c r="E194" s="20">
        <v>3.6045</v>
      </c>
      <c r="F194" s="21">
        <v>3.0282</v>
      </c>
      <c r="G194" s="21">
        <v>37.5345</v>
      </c>
      <c r="H194" s="36">
        <v>203.55</v>
      </c>
      <c r="I194" s="19">
        <v>302</v>
      </c>
      <c r="J194" s="9"/>
      <c r="HZ194" s="18"/>
      <c r="IA194" s="18"/>
      <c r="IB194" s="18"/>
      <c r="IC194" s="18"/>
      <c r="ID194" s="18"/>
      <c r="IE194" s="18"/>
      <c r="IF194" s="18"/>
      <c r="IG194" s="18"/>
      <c r="IH194" s="18"/>
    </row>
    <row r="195" spans="1:242" ht="15.75" customHeight="1">
      <c r="A195" s="266" t="s">
        <v>33</v>
      </c>
      <c r="B195" s="266"/>
      <c r="C195" s="266"/>
      <c r="D195" s="19">
        <v>30</v>
      </c>
      <c r="E195" s="20">
        <v>2.37</v>
      </c>
      <c r="F195" s="21">
        <v>0.30000000000000004</v>
      </c>
      <c r="G195" s="21">
        <v>14.49</v>
      </c>
      <c r="H195" s="41">
        <v>70.5</v>
      </c>
      <c r="I195" s="23" t="s">
        <v>21</v>
      </c>
      <c r="J195" s="9"/>
      <c r="HZ195" s="18"/>
      <c r="IA195" s="18"/>
      <c r="IB195" s="18"/>
      <c r="IC195" s="18"/>
      <c r="ID195" s="18"/>
      <c r="IE195" s="18"/>
      <c r="IF195" s="18"/>
      <c r="IG195" s="18"/>
      <c r="IH195" s="18"/>
    </row>
    <row r="196" spans="1:242" ht="15.75" customHeight="1">
      <c r="A196" s="266" t="s">
        <v>22</v>
      </c>
      <c r="B196" s="266"/>
      <c r="C196" s="266"/>
      <c r="D196" s="19">
        <v>30</v>
      </c>
      <c r="E196" s="54">
        <v>1.98</v>
      </c>
      <c r="F196" s="55">
        <v>0.36</v>
      </c>
      <c r="G196" s="55">
        <v>10.02</v>
      </c>
      <c r="H196" s="41">
        <v>52.2</v>
      </c>
      <c r="I196" s="23" t="s">
        <v>21</v>
      </c>
      <c r="J196" s="9"/>
      <c r="HZ196" s="18"/>
      <c r="IA196" s="18"/>
      <c r="IB196" s="18"/>
      <c r="IC196" s="18"/>
      <c r="ID196" s="18"/>
      <c r="IE196" s="18"/>
      <c r="IF196" s="18"/>
      <c r="IG196" s="18"/>
      <c r="IH196" s="18"/>
    </row>
    <row r="197" spans="1:248" s="18" customFormat="1" ht="15.75" customHeight="1" thickBot="1">
      <c r="A197" s="299" t="s">
        <v>53</v>
      </c>
      <c r="B197" s="299"/>
      <c r="C197" s="299"/>
      <c r="D197" s="118">
        <v>180</v>
      </c>
      <c r="E197" s="165">
        <f>1.73/1000*180</f>
        <v>0.3114</v>
      </c>
      <c r="F197" s="152">
        <f>0.45/1000*180</f>
        <v>0.081</v>
      </c>
      <c r="G197" s="152">
        <f>146.85/1000*180</f>
        <v>26.432999999999996</v>
      </c>
      <c r="H197" s="166">
        <f>602/1000*180</f>
        <v>108.36</v>
      </c>
      <c r="I197" s="142">
        <v>376</v>
      </c>
      <c r="J197" s="103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</row>
    <row r="198" spans="1:10" ht="16.5" customHeight="1" thickBot="1">
      <c r="A198" s="378" t="s">
        <v>23</v>
      </c>
      <c r="B198" s="378"/>
      <c r="C198" s="378"/>
      <c r="D198" s="209">
        <f>SUM(D192:D197)</f>
        <v>690</v>
      </c>
      <c r="E198" s="192">
        <f>SUM(E192:E197)</f>
        <v>20.1659</v>
      </c>
      <c r="F198" s="219">
        <f>SUM(F192:F197)</f>
        <v>10.9892</v>
      </c>
      <c r="G198" s="219">
        <f>SUM(G192:G197)</f>
        <v>106.23749999999998</v>
      </c>
      <c r="H198" s="220">
        <f>SUM(H192:H197)</f>
        <v>634.21</v>
      </c>
      <c r="I198" s="182"/>
      <c r="J198" s="9"/>
    </row>
    <row r="199" spans="1:10" ht="16.5" customHeight="1" thickBot="1">
      <c r="A199" s="309" t="s">
        <v>24</v>
      </c>
      <c r="B199" s="310"/>
      <c r="C199" s="310"/>
      <c r="D199" s="310"/>
      <c r="E199" s="194">
        <f>E190+E198</f>
        <v>39.2959</v>
      </c>
      <c r="F199" s="197">
        <f>F190+F198</f>
        <v>26.3542</v>
      </c>
      <c r="G199" s="197">
        <f>G190+G198</f>
        <v>184.6875</v>
      </c>
      <c r="H199" s="224">
        <f>H190+H198</f>
        <v>1162.71</v>
      </c>
      <c r="I199" s="172"/>
      <c r="J199" s="9"/>
    </row>
    <row r="200" spans="1:10" ht="15.75" customHeight="1">
      <c r="A200" s="317" t="s">
        <v>71</v>
      </c>
      <c r="B200" s="317"/>
      <c r="C200" s="317"/>
      <c r="D200" s="148"/>
      <c r="E200" s="239"/>
      <c r="F200" s="239"/>
      <c r="G200" s="239"/>
      <c r="H200" s="239"/>
      <c r="I200" s="239"/>
      <c r="J200" s="9"/>
    </row>
    <row r="201" spans="1:10" ht="16.5" customHeight="1" thickBot="1">
      <c r="A201" s="317" t="s">
        <v>97</v>
      </c>
      <c r="B201" s="317"/>
      <c r="C201" s="317"/>
      <c r="D201" s="238"/>
      <c r="E201" s="239"/>
      <c r="F201" s="239"/>
      <c r="G201" s="239"/>
      <c r="H201" s="239"/>
      <c r="I201" s="239"/>
      <c r="J201" s="9"/>
    </row>
    <row r="202" spans="1:10" ht="16.5" customHeight="1" thickBot="1">
      <c r="A202" s="324" t="s">
        <v>72</v>
      </c>
      <c r="B202" s="325"/>
      <c r="C202" s="325"/>
      <c r="D202" s="325"/>
      <c r="E202" s="325"/>
      <c r="F202" s="325"/>
      <c r="G202" s="325"/>
      <c r="H202" s="325"/>
      <c r="I202" s="326"/>
      <c r="J202" s="9"/>
    </row>
    <row r="203" spans="1:10" ht="20.25" customHeight="1" thickBot="1">
      <c r="A203" s="330" t="s">
        <v>3</v>
      </c>
      <c r="B203" s="330" t="s">
        <v>3</v>
      </c>
      <c r="C203" s="330"/>
      <c r="D203" s="315" t="s">
        <v>4</v>
      </c>
      <c r="E203" s="293" t="s">
        <v>5</v>
      </c>
      <c r="F203" s="293"/>
      <c r="G203" s="293"/>
      <c r="H203" s="316" t="s">
        <v>6</v>
      </c>
      <c r="I203" s="315" t="s">
        <v>7</v>
      </c>
      <c r="J203" s="9"/>
    </row>
    <row r="204" spans="1:10" ht="18.75" customHeight="1" thickBot="1">
      <c r="A204" s="290"/>
      <c r="B204" s="290"/>
      <c r="C204" s="290"/>
      <c r="D204" s="271"/>
      <c r="E204" s="50" t="s">
        <v>8</v>
      </c>
      <c r="F204" s="51" t="s">
        <v>9</v>
      </c>
      <c r="G204" s="51" t="s">
        <v>10</v>
      </c>
      <c r="H204" s="277"/>
      <c r="I204" s="271"/>
      <c r="J204" s="9"/>
    </row>
    <row r="205" spans="1:10" ht="16.5" customHeight="1">
      <c r="A205" s="285" t="s">
        <v>11</v>
      </c>
      <c r="B205" s="285"/>
      <c r="C205" s="285"/>
      <c r="D205" s="285"/>
      <c r="E205" s="285"/>
      <c r="F205" s="285"/>
      <c r="G205" s="285"/>
      <c r="H205" s="285"/>
      <c r="I205" s="285"/>
      <c r="J205" s="9"/>
    </row>
    <row r="206" spans="1:10" ht="15.75" customHeight="1">
      <c r="A206" s="298" t="s">
        <v>43</v>
      </c>
      <c r="B206" s="298"/>
      <c r="C206" s="298"/>
      <c r="D206" s="13">
        <v>60</v>
      </c>
      <c r="E206" s="76">
        <v>1.0242</v>
      </c>
      <c r="F206" s="77">
        <v>3.0024</v>
      </c>
      <c r="G206" s="77">
        <v>5.0748</v>
      </c>
      <c r="H206" s="78">
        <v>51.42</v>
      </c>
      <c r="I206" s="13">
        <v>45</v>
      </c>
      <c r="J206" s="9"/>
    </row>
    <row r="207" spans="1:10" ht="15.75" customHeight="1">
      <c r="A207" s="266" t="s">
        <v>44</v>
      </c>
      <c r="B207" s="266"/>
      <c r="C207" s="266"/>
      <c r="D207" s="19">
        <v>180</v>
      </c>
      <c r="E207" s="20">
        <v>15.204</v>
      </c>
      <c r="F207" s="79">
        <v>8.88</v>
      </c>
      <c r="G207" s="21">
        <v>32.808</v>
      </c>
      <c r="H207" s="22">
        <v>272.4</v>
      </c>
      <c r="I207" s="23">
        <v>291</v>
      </c>
      <c r="J207" s="9"/>
    </row>
    <row r="208" spans="1:10" ht="15.75" customHeight="1">
      <c r="A208" s="266" t="s">
        <v>20</v>
      </c>
      <c r="B208" s="266"/>
      <c r="C208" s="266"/>
      <c r="D208" s="19">
        <v>40</v>
      </c>
      <c r="E208" s="20">
        <v>3.16</v>
      </c>
      <c r="F208" s="21">
        <v>0.4</v>
      </c>
      <c r="G208" s="21">
        <v>19.32</v>
      </c>
      <c r="H208" s="41">
        <v>94</v>
      </c>
      <c r="I208" s="23" t="s">
        <v>21</v>
      </c>
      <c r="J208" s="9"/>
    </row>
    <row r="209" spans="1:248" ht="15.75" customHeight="1">
      <c r="A209" s="283" t="s">
        <v>28</v>
      </c>
      <c r="B209" s="283"/>
      <c r="C209" s="283"/>
      <c r="D209" s="57" t="s">
        <v>29</v>
      </c>
      <c r="E209" s="54">
        <v>0.12</v>
      </c>
      <c r="F209" s="55">
        <v>0.02</v>
      </c>
      <c r="G209" s="55">
        <v>10.2</v>
      </c>
      <c r="H209" s="41">
        <v>41</v>
      </c>
      <c r="I209" s="23">
        <v>393</v>
      </c>
      <c r="J209" s="9"/>
      <c r="II209" s="18"/>
      <c r="IJ209" s="18"/>
      <c r="IK209" s="18"/>
      <c r="IL209" s="18"/>
      <c r="IM209" s="18"/>
      <c r="IN209" s="18"/>
    </row>
    <row r="210" spans="1:10" ht="16.5" customHeight="1">
      <c r="A210" s="270" t="s">
        <v>45</v>
      </c>
      <c r="B210" s="270"/>
      <c r="C210" s="270"/>
      <c r="D210" s="24">
        <v>50</v>
      </c>
      <c r="E210" s="151">
        <f>6.7/100*50</f>
        <v>3.35</v>
      </c>
      <c r="F210" s="152">
        <f>7.55/100*50</f>
        <v>3.775</v>
      </c>
      <c r="G210" s="153">
        <f>72.06/100*50</f>
        <v>36.03</v>
      </c>
      <c r="H210" s="154">
        <f>383/100*50</f>
        <v>191.5</v>
      </c>
      <c r="I210" s="155" t="s">
        <v>21</v>
      </c>
      <c r="J210" s="9"/>
    </row>
    <row r="211" spans="1:10" ht="16.5" customHeight="1">
      <c r="A211" s="278" t="s">
        <v>15</v>
      </c>
      <c r="B211" s="278"/>
      <c r="C211" s="278"/>
      <c r="D211" s="96">
        <f>D206+D207+D210+187+D208</f>
        <v>517</v>
      </c>
      <c r="E211" s="42">
        <f>SUM(E206:E210)</f>
        <v>22.858200000000004</v>
      </c>
      <c r="F211" s="75">
        <f>SUM(F206:F210)</f>
        <v>16.0774</v>
      </c>
      <c r="G211" s="75">
        <f>SUM(G206:G210)</f>
        <v>103.4328</v>
      </c>
      <c r="H211" s="45">
        <f>SUM(H206:H210)</f>
        <v>650.3199999999999</v>
      </c>
      <c r="I211" s="99"/>
      <c r="J211" s="9"/>
    </row>
    <row r="212" spans="1:10" ht="16.5" customHeight="1">
      <c r="A212" s="287" t="s">
        <v>16</v>
      </c>
      <c r="B212" s="287"/>
      <c r="C212" s="287"/>
      <c r="D212" s="287"/>
      <c r="E212" s="287"/>
      <c r="F212" s="287"/>
      <c r="G212" s="287"/>
      <c r="H212" s="287"/>
      <c r="I212" s="287"/>
      <c r="J212" s="9"/>
    </row>
    <row r="213" spans="1:233" s="18" customFormat="1" ht="15.75" customHeight="1">
      <c r="A213" s="280" t="s">
        <v>65</v>
      </c>
      <c r="B213" s="280"/>
      <c r="C213" s="280"/>
      <c r="D213" s="13">
        <v>250</v>
      </c>
      <c r="E213" s="119">
        <f>8.07/1000*250</f>
        <v>2.0175</v>
      </c>
      <c r="F213" s="120">
        <f>20.3/1000*250</f>
        <v>5.075</v>
      </c>
      <c r="G213" s="120">
        <f>47.92/1000*250</f>
        <v>11.98</v>
      </c>
      <c r="H213" s="121">
        <f>429/1000*250</f>
        <v>107.25</v>
      </c>
      <c r="I213" s="17">
        <v>96</v>
      </c>
      <c r="J213" s="103"/>
      <c r="HQ213" s="1"/>
      <c r="HR213" s="1"/>
      <c r="HS213" s="1"/>
      <c r="HT213" s="1"/>
      <c r="HU213" s="1"/>
      <c r="HV213" s="1"/>
      <c r="HW213" s="1"/>
      <c r="HX213" s="1"/>
      <c r="HY213" s="1"/>
    </row>
    <row r="214" spans="1:233" ht="15.75" customHeight="1">
      <c r="A214" s="266" t="s">
        <v>47</v>
      </c>
      <c r="B214" s="266"/>
      <c r="C214" s="266"/>
      <c r="D214" s="19">
        <v>150</v>
      </c>
      <c r="E214" s="54">
        <v>12.5</v>
      </c>
      <c r="F214" s="55">
        <v>11.17</v>
      </c>
      <c r="G214" s="55">
        <v>12.9</v>
      </c>
      <c r="H214" s="41">
        <v>202</v>
      </c>
      <c r="I214" s="23">
        <v>292</v>
      </c>
      <c r="J214" s="9"/>
      <c r="HQ214" s="87"/>
      <c r="HR214" s="87"/>
      <c r="HS214" s="87"/>
      <c r="HT214" s="87"/>
      <c r="HU214" s="87"/>
      <c r="HV214" s="87"/>
      <c r="HW214" s="87"/>
      <c r="HX214" s="87"/>
      <c r="HY214" s="87"/>
    </row>
    <row r="215" spans="1:10" ht="15.75" customHeight="1">
      <c r="A215" s="266" t="s">
        <v>33</v>
      </c>
      <c r="B215" s="266"/>
      <c r="C215" s="266"/>
      <c r="D215" s="19">
        <v>30</v>
      </c>
      <c r="E215" s="20">
        <v>2.37</v>
      </c>
      <c r="F215" s="21">
        <v>0.30000000000000004</v>
      </c>
      <c r="G215" s="21">
        <v>14.49</v>
      </c>
      <c r="H215" s="41">
        <v>70.5</v>
      </c>
      <c r="I215" s="23" t="s">
        <v>21</v>
      </c>
      <c r="J215" s="9"/>
    </row>
    <row r="216" spans="1:10" ht="15.75" customHeight="1">
      <c r="A216" s="266" t="s">
        <v>22</v>
      </c>
      <c r="B216" s="266"/>
      <c r="C216" s="266"/>
      <c r="D216" s="19">
        <v>30</v>
      </c>
      <c r="E216" s="54">
        <v>1.98</v>
      </c>
      <c r="F216" s="55">
        <v>0.36</v>
      </c>
      <c r="G216" s="55">
        <v>10.02</v>
      </c>
      <c r="H216" s="41">
        <v>52.2</v>
      </c>
      <c r="I216" s="23" t="s">
        <v>21</v>
      </c>
      <c r="J216" s="9"/>
    </row>
    <row r="217" spans="1:248" s="18" customFormat="1" ht="15.75" customHeight="1" thickBot="1">
      <c r="A217" s="266" t="s">
        <v>14</v>
      </c>
      <c r="B217" s="266"/>
      <c r="C217" s="266"/>
      <c r="D217" s="19">
        <v>180</v>
      </c>
      <c r="E217" s="54">
        <v>0.06</v>
      </c>
      <c r="F217" s="55">
        <v>0.02</v>
      </c>
      <c r="G217" s="55">
        <v>9.99</v>
      </c>
      <c r="H217" s="41">
        <v>40</v>
      </c>
      <c r="I217" s="23">
        <v>392</v>
      </c>
      <c r="J217" s="103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</row>
    <row r="218" spans="1:10" ht="16.5" customHeight="1" thickBot="1">
      <c r="A218" s="373" t="s">
        <v>23</v>
      </c>
      <c r="B218" s="373"/>
      <c r="C218" s="373"/>
      <c r="D218" s="12">
        <f>SUM(D213:D217)</f>
        <v>640</v>
      </c>
      <c r="E218" s="67">
        <f>SUM(E213:E217)</f>
        <v>18.9275</v>
      </c>
      <c r="F218" s="67">
        <f>SUM(F213:F217)</f>
        <v>16.925</v>
      </c>
      <c r="G218" s="67">
        <f>SUM(G213:G217)</f>
        <v>59.38</v>
      </c>
      <c r="H218" s="67">
        <f>SUM(H213:H217)</f>
        <v>471.95</v>
      </c>
      <c r="I218" s="204"/>
      <c r="J218" s="9"/>
    </row>
    <row r="219" spans="1:10" ht="16.5" customHeight="1" thickBot="1">
      <c r="A219" s="309" t="s">
        <v>34</v>
      </c>
      <c r="B219" s="310"/>
      <c r="C219" s="310"/>
      <c r="D219" s="310"/>
      <c r="E219" s="194">
        <f>E211+E218</f>
        <v>41.785700000000006</v>
      </c>
      <c r="F219" s="197">
        <f>F211+F218</f>
        <v>33.0024</v>
      </c>
      <c r="G219" s="197">
        <f>G211+G218</f>
        <v>162.8128</v>
      </c>
      <c r="H219" s="224">
        <f>H211+H218</f>
        <v>1122.27</v>
      </c>
      <c r="I219" s="172"/>
      <c r="J219" s="9"/>
    </row>
    <row r="220" spans="1:10" ht="15.75" customHeight="1">
      <c r="A220" s="317" t="s">
        <v>71</v>
      </c>
      <c r="B220" s="317"/>
      <c r="C220" s="317"/>
      <c r="D220" s="148"/>
      <c r="E220" s="239"/>
      <c r="F220" s="239"/>
      <c r="G220" s="239"/>
      <c r="H220" s="239"/>
      <c r="I220" s="239"/>
      <c r="J220" s="9"/>
    </row>
    <row r="221" spans="1:10" ht="16.5" customHeight="1" thickBot="1">
      <c r="A221" s="317" t="s">
        <v>97</v>
      </c>
      <c r="B221" s="317"/>
      <c r="C221" s="317"/>
      <c r="D221" s="238"/>
      <c r="E221" s="239"/>
      <c r="F221" s="239"/>
      <c r="G221" s="239"/>
      <c r="H221" s="239"/>
      <c r="I221" s="239"/>
      <c r="J221" s="9"/>
    </row>
    <row r="222" spans="1:10" ht="15.75" customHeight="1" thickBot="1">
      <c r="A222" s="311" t="s">
        <v>73</v>
      </c>
      <c r="B222" s="312"/>
      <c r="C222" s="312"/>
      <c r="D222" s="312"/>
      <c r="E222" s="312"/>
      <c r="F222" s="312"/>
      <c r="G222" s="312"/>
      <c r="H222" s="312"/>
      <c r="I222" s="313"/>
      <c r="J222" s="9"/>
    </row>
    <row r="223" spans="1:10" ht="24.75" customHeight="1" thickBot="1">
      <c r="A223" s="330" t="s">
        <v>3</v>
      </c>
      <c r="B223" s="330"/>
      <c r="C223" s="330"/>
      <c r="D223" s="315" t="s">
        <v>4</v>
      </c>
      <c r="E223" s="293" t="s">
        <v>5</v>
      </c>
      <c r="F223" s="293"/>
      <c r="G223" s="293"/>
      <c r="H223" s="316" t="s">
        <v>6</v>
      </c>
      <c r="I223" s="315" t="s">
        <v>7</v>
      </c>
      <c r="J223" s="9"/>
    </row>
    <row r="224" spans="1:10" ht="18.75" customHeight="1" thickBot="1">
      <c r="A224" s="290"/>
      <c r="B224" s="290"/>
      <c r="C224" s="290"/>
      <c r="D224" s="271"/>
      <c r="E224" s="50" t="s">
        <v>8</v>
      </c>
      <c r="F224" s="51" t="s">
        <v>9</v>
      </c>
      <c r="G224" s="51" t="s">
        <v>10</v>
      </c>
      <c r="H224" s="277"/>
      <c r="I224" s="271"/>
      <c r="J224" s="9"/>
    </row>
    <row r="225" spans="1:10" ht="15.75" customHeight="1">
      <c r="A225" s="271" t="s">
        <v>11</v>
      </c>
      <c r="B225" s="271"/>
      <c r="C225" s="271"/>
      <c r="D225" s="271"/>
      <c r="E225" s="271"/>
      <c r="F225" s="271"/>
      <c r="G225" s="271"/>
      <c r="H225" s="271"/>
      <c r="I225" s="271"/>
      <c r="J225" s="9"/>
    </row>
    <row r="226" spans="1:10" ht="16.5" customHeight="1">
      <c r="A226" s="280" t="s">
        <v>12</v>
      </c>
      <c r="B226" s="280"/>
      <c r="C226" s="280"/>
      <c r="D226" s="13">
        <v>120</v>
      </c>
      <c r="E226" s="14">
        <f>10.23/70*120</f>
        <v>17.537142857142857</v>
      </c>
      <c r="F226" s="15">
        <f>7.74/70*120</f>
        <v>13.268571428571429</v>
      </c>
      <c r="G226" s="15">
        <v>47.6</v>
      </c>
      <c r="H226" s="16">
        <f>189/70*120</f>
        <v>324</v>
      </c>
      <c r="I226" s="17">
        <v>223</v>
      </c>
      <c r="J226" s="9"/>
    </row>
    <row r="227" spans="1:10" ht="16.5" customHeight="1">
      <c r="A227" s="266" t="s">
        <v>13</v>
      </c>
      <c r="B227" s="266"/>
      <c r="C227" s="266"/>
      <c r="D227" s="19">
        <v>120</v>
      </c>
      <c r="E227" s="20">
        <v>0.48</v>
      </c>
      <c r="F227" s="21">
        <v>0.48</v>
      </c>
      <c r="G227" s="21">
        <v>11.76</v>
      </c>
      <c r="H227" s="22">
        <v>56.4</v>
      </c>
      <c r="I227" s="23">
        <v>338</v>
      </c>
      <c r="J227" s="9"/>
    </row>
    <row r="228" spans="1:242" s="18" customFormat="1" ht="15.75" customHeight="1">
      <c r="A228" s="270" t="s">
        <v>14</v>
      </c>
      <c r="B228" s="270"/>
      <c r="C228" s="270"/>
      <c r="D228" s="24">
        <v>180</v>
      </c>
      <c r="E228" s="25">
        <v>0.06</v>
      </c>
      <c r="F228" s="26">
        <v>0.02</v>
      </c>
      <c r="G228" s="26">
        <v>9.99</v>
      </c>
      <c r="H228" s="27">
        <v>40</v>
      </c>
      <c r="I228" s="28">
        <v>392</v>
      </c>
      <c r="J228" s="103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</row>
    <row r="229" spans="1:10" ht="15.75" customHeight="1">
      <c r="A229" s="278" t="s">
        <v>15</v>
      </c>
      <c r="B229" s="278"/>
      <c r="C229" s="278"/>
      <c r="D229" s="30">
        <f>SUM(D226:D228)</f>
        <v>420</v>
      </c>
      <c r="E229" s="98">
        <f>SUM(E226:E228)</f>
        <v>18.077142857142857</v>
      </c>
      <c r="F229" s="98">
        <f>SUM(F226:F228)</f>
        <v>13.768571428571429</v>
      </c>
      <c r="G229" s="98">
        <f>SUM(G226:G228)</f>
        <v>69.35</v>
      </c>
      <c r="H229" s="98">
        <f>SUM(H226:H228)</f>
        <v>420.4</v>
      </c>
      <c r="I229" s="34"/>
      <c r="J229" s="9"/>
    </row>
    <row r="230" spans="1:10" ht="17.25" customHeight="1">
      <c r="A230" s="271" t="s">
        <v>16</v>
      </c>
      <c r="B230" s="271"/>
      <c r="C230" s="271"/>
      <c r="D230" s="271"/>
      <c r="E230" s="271"/>
      <c r="F230" s="271"/>
      <c r="G230" s="271"/>
      <c r="H230" s="271"/>
      <c r="I230" s="271"/>
      <c r="J230" s="9"/>
    </row>
    <row r="231" spans="1:248" ht="15.75" customHeight="1">
      <c r="A231" s="280" t="s">
        <v>68</v>
      </c>
      <c r="B231" s="280"/>
      <c r="C231" s="280"/>
      <c r="D231" s="13">
        <v>200</v>
      </c>
      <c r="E231" s="14">
        <v>1.65</v>
      </c>
      <c r="F231" s="15">
        <v>4.01</v>
      </c>
      <c r="G231" s="15">
        <v>10.75</v>
      </c>
      <c r="H231" s="16">
        <v>93.6</v>
      </c>
      <c r="I231" s="13">
        <v>83</v>
      </c>
      <c r="J231" s="9"/>
      <c r="II231" s="18"/>
      <c r="IJ231" s="18"/>
      <c r="IK231" s="18"/>
      <c r="IL231" s="18"/>
      <c r="IM231" s="18"/>
      <c r="IN231" s="18"/>
    </row>
    <row r="232" spans="1:10" ht="15.75" customHeight="1">
      <c r="A232" s="266" t="s">
        <v>74</v>
      </c>
      <c r="B232" s="266"/>
      <c r="C232" s="266"/>
      <c r="D232" s="19">
        <v>75</v>
      </c>
      <c r="E232" s="20">
        <f>12.624/90*75</f>
        <v>10.520000000000001</v>
      </c>
      <c r="F232" s="21">
        <f>8.58/90*75</f>
        <v>7.15</v>
      </c>
      <c r="G232" s="21">
        <f>2.568/90*75</f>
        <v>2.14</v>
      </c>
      <c r="H232" s="22">
        <f>138/90*75</f>
        <v>115.00000000000001</v>
      </c>
      <c r="I232" s="23">
        <v>228</v>
      </c>
      <c r="J232" s="9"/>
    </row>
    <row r="233" spans="1:242" ht="15.75" customHeight="1">
      <c r="A233" s="297" t="s">
        <v>27</v>
      </c>
      <c r="B233" s="297"/>
      <c r="C233" s="297"/>
      <c r="D233" s="19">
        <v>150</v>
      </c>
      <c r="E233" s="54">
        <v>3.2</v>
      </c>
      <c r="F233" s="55">
        <v>9.46</v>
      </c>
      <c r="G233" s="55">
        <v>18.58</v>
      </c>
      <c r="H233" s="41">
        <v>178.61</v>
      </c>
      <c r="I233" s="19">
        <v>312</v>
      </c>
      <c r="J233" s="9"/>
      <c r="HZ233" s="18"/>
      <c r="IA233" s="18"/>
      <c r="IB233" s="18"/>
      <c r="IC233" s="18"/>
      <c r="ID233" s="18"/>
      <c r="IE233" s="18"/>
      <c r="IF233" s="18"/>
      <c r="IG233" s="18"/>
      <c r="IH233" s="18"/>
    </row>
    <row r="234" spans="1:10" ht="15.75" customHeight="1">
      <c r="A234" s="266" t="s">
        <v>33</v>
      </c>
      <c r="B234" s="266"/>
      <c r="C234" s="266"/>
      <c r="D234" s="19">
        <v>40</v>
      </c>
      <c r="E234" s="20">
        <v>3.16</v>
      </c>
      <c r="F234" s="21">
        <v>0.4</v>
      </c>
      <c r="G234" s="21">
        <v>19.32</v>
      </c>
      <c r="H234" s="41">
        <v>94</v>
      </c>
      <c r="I234" s="23" t="s">
        <v>21</v>
      </c>
      <c r="J234" s="9"/>
    </row>
    <row r="235" spans="1:10" ht="15.75" customHeight="1">
      <c r="A235" s="266" t="s">
        <v>22</v>
      </c>
      <c r="B235" s="266"/>
      <c r="C235" s="266"/>
      <c r="D235" s="19">
        <v>30</v>
      </c>
      <c r="E235" s="54">
        <v>1.98</v>
      </c>
      <c r="F235" s="55">
        <v>0.36</v>
      </c>
      <c r="G235" s="55">
        <v>10.02</v>
      </c>
      <c r="H235" s="41">
        <v>52.2</v>
      </c>
      <c r="I235" s="23" t="s">
        <v>21</v>
      </c>
      <c r="J235" s="9"/>
    </row>
    <row r="236" spans="1:248" ht="15" customHeight="1" thickBot="1">
      <c r="A236" s="270" t="s">
        <v>28</v>
      </c>
      <c r="B236" s="270"/>
      <c r="C236" s="270"/>
      <c r="D236" s="167" t="s">
        <v>29</v>
      </c>
      <c r="E236" s="64">
        <v>0.12</v>
      </c>
      <c r="F236" s="65">
        <v>0.02</v>
      </c>
      <c r="G236" s="65">
        <v>10.2</v>
      </c>
      <c r="H236" s="66">
        <v>41</v>
      </c>
      <c r="I236" s="28">
        <v>393</v>
      </c>
      <c r="J236" s="9"/>
      <c r="II236" s="18"/>
      <c r="IJ236" s="18"/>
      <c r="IK236" s="18"/>
      <c r="IL236" s="18"/>
      <c r="IM236" s="18"/>
      <c r="IN236" s="18"/>
    </row>
    <row r="237" spans="1:10" ht="16.5" customHeight="1" thickBot="1">
      <c r="A237" s="295" t="s">
        <v>23</v>
      </c>
      <c r="B237" s="295"/>
      <c r="C237" s="295"/>
      <c r="D237" s="254">
        <f>D231+D232+D233+D234+D235+187</f>
        <v>682</v>
      </c>
      <c r="E237" s="67">
        <f>SUM(E231:E236)</f>
        <v>20.630000000000003</v>
      </c>
      <c r="F237" s="67">
        <f>SUM(F231:F236)</f>
        <v>21.4</v>
      </c>
      <c r="G237" s="67">
        <f>SUM(G231:G236)</f>
        <v>71.01</v>
      </c>
      <c r="H237" s="182">
        <f>SUM(H231:H236)</f>
        <v>574.4100000000001</v>
      </c>
      <c r="I237" s="168"/>
      <c r="J237" s="9"/>
    </row>
    <row r="238" spans="1:10" ht="16.5" customHeight="1" thickBot="1">
      <c r="A238" s="376" t="s">
        <v>24</v>
      </c>
      <c r="B238" s="377"/>
      <c r="C238" s="377"/>
      <c r="D238" s="377"/>
      <c r="E238" s="194">
        <f>E229+E237</f>
        <v>38.707142857142856</v>
      </c>
      <c r="F238" s="197">
        <f>F229+F237</f>
        <v>35.168571428571425</v>
      </c>
      <c r="G238" s="197">
        <f>G229+G237</f>
        <v>140.36</v>
      </c>
      <c r="H238" s="224">
        <f>H229+H237</f>
        <v>994.8100000000001</v>
      </c>
      <c r="I238" s="172"/>
      <c r="J238" s="9"/>
    </row>
    <row r="239" spans="1:10" ht="15.75" customHeight="1">
      <c r="A239" s="317" t="s">
        <v>71</v>
      </c>
      <c r="B239" s="317"/>
      <c r="C239" s="317"/>
      <c r="D239" s="148"/>
      <c r="E239" s="239"/>
      <c r="F239" s="239"/>
      <c r="G239" s="239"/>
      <c r="H239" s="239"/>
      <c r="I239" s="239"/>
      <c r="J239" s="9"/>
    </row>
    <row r="240" spans="1:10" ht="16.5" customHeight="1" thickBot="1">
      <c r="A240" s="317" t="s">
        <v>97</v>
      </c>
      <c r="B240" s="317"/>
      <c r="C240" s="317"/>
      <c r="D240" s="238"/>
      <c r="E240" s="239"/>
      <c r="F240" s="239"/>
      <c r="G240" s="239"/>
      <c r="H240" s="239"/>
      <c r="I240" s="239"/>
      <c r="J240" s="9"/>
    </row>
    <row r="241" spans="1:10" ht="18" customHeight="1" thickBot="1">
      <c r="A241" s="311" t="s">
        <v>75</v>
      </c>
      <c r="B241" s="312"/>
      <c r="C241" s="312"/>
      <c r="D241" s="312"/>
      <c r="E241" s="312"/>
      <c r="F241" s="312"/>
      <c r="G241" s="312"/>
      <c r="H241" s="312"/>
      <c r="I241" s="313"/>
      <c r="J241" s="9"/>
    </row>
    <row r="242" spans="1:10" ht="21.75" customHeight="1" thickBot="1">
      <c r="A242" s="330" t="s">
        <v>3</v>
      </c>
      <c r="B242" s="330"/>
      <c r="C242" s="330"/>
      <c r="D242" s="315" t="s">
        <v>4</v>
      </c>
      <c r="E242" s="293" t="s">
        <v>5</v>
      </c>
      <c r="F242" s="293"/>
      <c r="G242" s="293"/>
      <c r="H242" s="316" t="s">
        <v>6</v>
      </c>
      <c r="I242" s="315" t="s">
        <v>7</v>
      </c>
      <c r="J242" s="9"/>
    </row>
    <row r="243" spans="1:10" ht="18.75" customHeight="1" thickBot="1">
      <c r="A243" s="290"/>
      <c r="B243" s="290"/>
      <c r="C243" s="290"/>
      <c r="D243" s="271"/>
      <c r="E243" s="50" t="s">
        <v>8</v>
      </c>
      <c r="F243" s="51" t="s">
        <v>9</v>
      </c>
      <c r="G243" s="51" t="s">
        <v>10</v>
      </c>
      <c r="H243" s="277"/>
      <c r="I243" s="271"/>
      <c r="J243" s="9"/>
    </row>
    <row r="244" spans="1:242" ht="16.5" customHeight="1">
      <c r="A244" s="279" t="s">
        <v>11</v>
      </c>
      <c r="B244" s="279"/>
      <c r="C244" s="279"/>
      <c r="D244" s="279"/>
      <c r="E244" s="279"/>
      <c r="F244" s="279"/>
      <c r="G244" s="279"/>
      <c r="H244" s="279"/>
      <c r="I244" s="279"/>
      <c r="J244" s="9"/>
      <c r="HZ244" s="18"/>
      <c r="IA244" s="18"/>
      <c r="IB244" s="18"/>
      <c r="IC244" s="18"/>
      <c r="ID244" s="18"/>
      <c r="IE244" s="18"/>
      <c r="IF244" s="18"/>
      <c r="IG244" s="18"/>
      <c r="IH244" s="18"/>
    </row>
    <row r="245" spans="1:242" ht="15" customHeight="1">
      <c r="A245" s="280" t="s">
        <v>51</v>
      </c>
      <c r="B245" s="280"/>
      <c r="C245" s="280"/>
      <c r="D245" s="13">
        <v>155</v>
      </c>
      <c r="E245" s="76">
        <v>2.61285714285714</v>
      </c>
      <c r="F245" s="77">
        <v>16.2233333333333</v>
      </c>
      <c r="G245" s="77">
        <v>12.6952380952381</v>
      </c>
      <c r="H245" s="92">
        <v>209.619047619048</v>
      </c>
      <c r="I245" s="13">
        <v>143</v>
      </c>
      <c r="J245" s="9"/>
      <c r="HZ245" s="18"/>
      <c r="IA245" s="18"/>
      <c r="IB245" s="18"/>
      <c r="IC245" s="18"/>
      <c r="ID245" s="18"/>
      <c r="IE245" s="18"/>
      <c r="IF245" s="18"/>
      <c r="IG245" s="18"/>
      <c r="IH245" s="18"/>
    </row>
    <row r="246" spans="1:248" ht="15.75" customHeight="1">
      <c r="A246" s="266" t="s">
        <v>76</v>
      </c>
      <c r="B246" s="266"/>
      <c r="C246" s="266"/>
      <c r="D246" s="19">
        <v>90</v>
      </c>
      <c r="E246" s="20">
        <v>9.3825</v>
      </c>
      <c r="F246" s="21">
        <v>11.08125</v>
      </c>
      <c r="G246" s="21">
        <v>11.26125</v>
      </c>
      <c r="H246" s="36">
        <v>182.25</v>
      </c>
      <c r="I246" s="19">
        <v>294</v>
      </c>
      <c r="J246" s="9"/>
      <c r="II246" s="18"/>
      <c r="IJ246" s="18"/>
      <c r="IK246" s="18"/>
      <c r="IL246" s="18"/>
      <c r="IM246" s="18"/>
      <c r="IN246" s="18"/>
    </row>
    <row r="247" spans="1:10" ht="15.75" customHeight="1">
      <c r="A247" s="266" t="s">
        <v>20</v>
      </c>
      <c r="B247" s="266"/>
      <c r="C247" s="266"/>
      <c r="D247" s="19">
        <v>40</v>
      </c>
      <c r="E247" s="20">
        <v>2.37</v>
      </c>
      <c r="F247" s="21">
        <v>0.30000000000000004</v>
      </c>
      <c r="G247" s="21">
        <v>14.49</v>
      </c>
      <c r="H247" s="41">
        <v>70.5</v>
      </c>
      <c r="I247" s="23" t="s">
        <v>21</v>
      </c>
      <c r="J247" s="9"/>
    </row>
    <row r="248" spans="1:248" s="18" customFormat="1" ht="15.75" customHeight="1">
      <c r="A248" s="270" t="s">
        <v>14</v>
      </c>
      <c r="B248" s="270"/>
      <c r="C248" s="270"/>
      <c r="D248" s="24">
        <v>180</v>
      </c>
      <c r="E248" s="64">
        <v>0.06</v>
      </c>
      <c r="F248" s="65">
        <v>0.02</v>
      </c>
      <c r="G248" s="65">
        <v>9.99</v>
      </c>
      <c r="H248" s="66">
        <v>40</v>
      </c>
      <c r="I248" s="28">
        <v>392</v>
      </c>
      <c r="J248" s="103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</row>
    <row r="249" spans="1:242" ht="17.25" customHeight="1">
      <c r="A249" s="296" t="s">
        <v>15</v>
      </c>
      <c r="B249" s="296"/>
      <c r="C249" s="296"/>
      <c r="D249" s="96">
        <f>SUM(D245:D248)</f>
        <v>465</v>
      </c>
      <c r="E249" s="42">
        <f>SUM(E245:E248)</f>
        <v>14.42535714285714</v>
      </c>
      <c r="F249" s="43">
        <f>SUM(F245:F248)</f>
        <v>27.6245833333333</v>
      </c>
      <c r="G249" s="43">
        <f>SUM(G245:G248)</f>
        <v>48.436488095238104</v>
      </c>
      <c r="H249" s="44">
        <f>SUM(H245:H248)</f>
        <v>502.369047619048</v>
      </c>
      <c r="I249" s="99"/>
      <c r="J249" s="9"/>
      <c r="HZ249" s="18"/>
      <c r="IA249" s="18"/>
      <c r="IB249" s="18"/>
      <c r="IC249" s="18"/>
      <c r="ID249" s="18"/>
      <c r="IE249" s="18"/>
      <c r="IF249" s="18"/>
      <c r="IG249" s="18"/>
      <c r="IH249" s="18"/>
    </row>
    <row r="250" spans="1:242" ht="18.75" customHeight="1">
      <c r="A250" s="279" t="s">
        <v>16</v>
      </c>
      <c r="B250" s="279"/>
      <c r="C250" s="279"/>
      <c r="D250" s="279"/>
      <c r="E250" s="279"/>
      <c r="F250" s="279"/>
      <c r="G250" s="279"/>
      <c r="H250" s="279"/>
      <c r="I250" s="279"/>
      <c r="J250" s="9"/>
      <c r="HZ250" s="18"/>
      <c r="IA250" s="18"/>
      <c r="IB250" s="18"/>
      <c r="IC250" s="18"/>
      <c r="ID250" s="18"/>
      <c r="IE250" s="18"/>
      <c r="IF250" s="18"/>
      <c r="IG250" s="18"/>
      <c r="IH250" s="18"/>
    </row>
    <row r="251" spans="1:233" s="18" customFormat="1" ht="15" customHeight="1">
      <c r="A251" s="280" t="s">
        <v>77</v>
      </c>
      <c r="B251" s="280"/>
      <c r="C251" s="280"/>
      <c r="D251" s="122">
        <v>200</v>
      </c>
      <c r="E251" s="123">
        <v>7.34</v>
      </c>
      <c r="F251" s="124">
        <v>5.51</v>
      </c>
      <c r="G251" s="124">
        <v>2.41</v>
      </c>
      <c r="H251" s="125">
        <v>139.71</v>
      </c>
      <c r="I251" s="122">
        <v>104</v>
      </c>
      <c r="J251" s="103"/>
      <c r="HQ251" s="1"/>
      <c r="HR251" s="1"/>
      <c r="HS251" s="1"/>
      <c r="HT251" s="1"/>
      <c r="HU251" s="1"/>
      <c r="HV251" s="1"/>
      <c r="HW251" s="1"/>
      <c r="HX251" s="1"/>
      <c r="HY251" s="1"/>
    </row>
    <row r="252" spans="1:242" ht="15.75" customHeight="1">
      <c r="A252" s="266" t="s">
        <v>67</v>
      </c>
      <c r="B252" s="266"/>
      <c r="C252" s="266"/>
      <c r="D252" s="19">
        <v>170</v>
      </c>
      <c r="E252" s="20">
        <v>11.5056</v>
      </c>
      <c r="F252" s="21">
        <v>13.532</v>
      </c>
      <c r="G252" s="21">
        <v>28.9952</v>
      </c>
      <c r="H252" s="36">
        <v>284.24</v>
      </c>
      <c r="I252" s="23">
        <v>204</v>
      </c>
      <c r="J252" s="9"/>
      <c r="HZ252" s="18"/>
      <c r="IA252" s="18"/>
      <c r="IB252" s="18"/>
      <c r="IC252" s="18"/>
      <c r="ID252" s="18"/>
      <c r="IE252" s="18"/>
      <c r="IF252" s="18"/>
      <c r="IG252" s="18"/>
      <c r="IH252" s="18"/>
    </row>
    <row r="253" spans="1:248" s="18" customFormat="1" ht="15.75" customHeight="1">
      <c r="A253" s="266" t="s">
        <v>14</v>
      </c>
      <c r="B253" s="266"/>
      <c r="C253" s="266"/>
      <c r="D253" s="19">
        <v>180</v>
      </c>
      <c r="E253" s="54">
        <v>0.06</v>
      </c>
      <c r="F253" s="55">
        <v>0.02</v>
      </c>
      <c r="G253" s="55">
        <v>9.99</v>
      </c>
      <c r="H253" s="41">
        <v>40</v>
      </c>
      <c r="I253" s="23">
        <v>392</v>
      </c>
      <c r="J253" s="103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</row>
    <row r="254" spans="1:242" ht="15.75" customHeight="1">
      <c r="A254" s="266" t="s">
        <v>33</v>
      </c>
      <c r="B254" s="266"/>
      <c r="C254" s="266"/>
      <c r="D254" s="19">
        <v>30</v>
      </c>
      <c r="E254" s="20">
        <v>2.37</v>
      </c>
      <c r="F254" s="21">
        <v>0.30000000000000004</v>
      </c>
      <c r="G254" s="21">
        <v>14.49</v>
      </c>
      <c r="H254" s="41">
        <v>70.5</v>
      </c>
      <c r="I254" s="23" t="s">
        <v>21</v>
      </c>
      <c r="J254" s="9"/>
      <c r="HZ254" s="18"/>
      <c r="IA254" s="18"/>
      <c r="IB254" s="18"/>
      <c r="IC254" s="18"/>
      <c r="ID254" s="18"/>
      <c r="IE254" s="18"/>
      <c r="IF254" s="18"/>
      <c r="IG254" s="18"/>
      <c r="IH254" s="18"/>
    </row>
    <row r="255" spans="1:242" ht="16.5" customHeight="1" thickBot="1">
      <c r="A255" s="270" t="s">
        <v>22</v>
      </c>
      <c r="B255" s="270"/>
      <c r="C255" s="270"/>
      <c r="D255" s="24">
        <v>30</v>
      </c>
      <c r="E255" s="64">
        <v>1.98</v>
      </c>
      <c r="F255" s="65">
        <v>0.36</v>
      </c>
      <c r="G255" s="65">
        <v>10.02</v>
      </c>
      <c r="H255" s="66">
        <v>52.2</v>
      </c>
      <c r="I255" s="28" t="s">
        <v>21</v>
      </c>
      <c r="J255" s="9"/>
      <c r="HZ255" s="18"/>
      <c r="IA255" s="18"/>
      <c r="IB255" s="18"/>
      <c r="IC255" s="18"/>
      <c r="ID255" s="18"/>
      <c r="IE255" s="18"/>
      <c r="IF255" s="18"/>
      <c r="IG255" s="18"/>
      <c r="IH255" s="18"/>
    </row>
    <row r="256" spans="1:10" ht="17.25" customHeight="1" thickBot="1">
      <c r="A256" s="295" t="s">
        <v>23</v>
      </c>
      <c r="B256" s="295"/>
      <c r="C256" s="295"/>
      <c r="D256" s="209">
        <v>610</v>
      </c>
      <c r="E256" s="192">
        <f>SUM(E251:E255)</f>
        <v>23.255599999999998</v>
      </c>
      <c r="F256" s="67">
        <f>SUM(F251:F255)</f>
        <v>19.722</v>
      </c>
      <c r="G256" s="67">
        <f>SUM(G251:G255)</f>
        <v>65.90520000000001</v>
      </c>
      <c r="H256" s="182">
        <f>SUM(H251:H255)</f>
        <v>586.6500000000001</v>
      </c>
      <c r="I256" s="168"/>
      <c r="J256" s="9"/>
    </row>
    <row r="257" spans="1:10" ht="17.25" customHeight="1" thickBot="1">
      <c r="A257" s="374" t="s">
        <v>24</v>
      </c>
      <c r="B257" s="375"/>
      <c r="C257" s="375"/>
      <c r="D257" s="375"/>
      <c r="E257" s="194">
        <f>E249+E256</f>
        <v>37.68095714285714</v>
      </c>
      <c r="F257" s="197">
        <f>F249+F256</f>
        <v>47.3465833333333</v>
      </c>
      <c r="G257" s="197">
        <f>G249+G256</f>
        <v>114.34168809523811</v>
      </c>
      <c r="H257" s="224">
        <f>H249+H256</f>
        <v>1089.019047619048</v>
      </c>
      <c r="I257" s="172"/>
      <c r="J257" s="9"/>
    </row>
    <row r="258" spans="1:10" ht="16.5" customHeight="1">
      <c r="A258" s="317" t="s">
        <v>71</v>
      </c>
      <c r="B258" s="317"/>
      <c r="C258" s="317"/>
      <c r="D258" s="148"/>
      <c r="E258" s="239"/>
      <c r="F258" s="239"/>
      <c r="G258" s="239"/>
      <c r="H258" s="239"/>
      <c r="I258" s="239"/>
      <c r="J258" s="9"/>
    </row>
    <row r="259" spans="1:10" ht="16.5" customHeight="1" thickBot="1">
      <c r="A259" s="317" t="s">
        <v>97</v>
      </c>
      <c r="B259" s="317"/>
      <c r="C259" s="317"/>
      <c r="D259" s="238"/>
      <c r="E259" s="239"/>
      <c r="F259" s="239"/>
      <c r="G259" s="239"/>
      <c r="H259" s="239"/>
      <c r="I259" s="239"/>
      <c r="J259" s="9"/>
    </row>
    <row r="260" spans="1:10" ht="17.25" customHeight="1" thickBot="1">
      <c r="A260" s="311" t="s">
        <v>78</v>
      </c>
      <c r="B260" s="312"/>
      <c r="C260" s="312"/>
      <c r="D260" s="312"/>
      <c r="E260" s="312"/>
      <c r="F260" s="312"/>
      <c r="G260" s="312"/>
      <c r="H260" s="312"/>
      <c r="I260" s="313"/>
      <c r="J260" s="9"/>
    </row>
    <row r="261" spans="1:10" ht="21" customHeight="1" thickBot="1">
      <c r="A261" s="292" t="s">
        <v>3</v>
      </c>
      <c r="B261" s="292"/>
      <c r="C261" s="292"/>
      <c r="D261" s="315" t="s">
        <v>4</v>
      </c>
      <c r="E261" s="293" t="s">
        <v>5</v>
      </c>
      <c r="F261" s="293"/>
      <c r="G261" s="293"/>
      <c r="H261" s="294" t="s">
        <v>6</v>
      </c>
      <c r="I261" s="315" t="s">
        <v>7</v>
      </c>
      <c r="J261" s="9"/>
    </row>
    <row r="262" spans="1:10" ht="20.25" customHeight="1" thickBot="1">
      <c r="A262" s="292"/>
      <c r="B262" s="292"/>
      <c r="C262" s="292"/>
      <c r="D262" s="271"/>
      <c r="E262" s="10" t="s">
        <v>8</v>
      </c>
      <c r="F262" s="11" t="s">
        <v>9</v>
      </c>
      <c r="G262" s="11" t="s">
        <v>10</v>
      </c>
      <c r="H262" s="294"/>
      <c r="I262" s="271"/>
      <c r="J262" s="9"/>
    </row>
    <row r="263" spans="1:10" ht="15.75" customHeight="1">
      <c r="A263" s="281" t="s">
        <v>11</v>
      </c>
      <c r="B263" s="281"/>
      <c r="C263" s="281"/>
      <c r="D263" s="281"/>
      <c r="E263" s="281"/>
      <c r="F263" s="281"/>
      <c r="G263" s="281"/>
      <c r="H263" s="281"/>
      <c r="I263" s="281"/>
      <c r="J263" s="9"/>
    </row>
    <row r="264" spans="1:10" ht="16.5" customHeight="1">
      <c r="A264" s="280" t="s">
        <v>36</v>
      </c>
      <c r="B264" s="280"/>
      <c r="C264" s="280"/>
      <c r="D264" s="53">
        <v>210</v>
      </c>
      <c r="E264" s="126">
        <f>5.88642857142857/205*210</f>
        <v>6.0299999999999985</v>
      </c>
      <c r="F264" s="77">
        <f>10.46/205*210</f>
        <v>10.715121951219514</v>
      </c>
      <c r="G264" s="77">
        <f>31.61/205*210</f>
        <v>32.3809756097561</v>
      </c>
      <c r="H264" s="127">
        <f>245.02380952381/205*210</f>
        <v>251.0000000000005</v>
      </c>
      <c r="I264" s="17">
        <v>181</v>
      </c>
      <c r="J264" s="9"/>
    </row>
    <row r="265" spans="1:248" ht="16.5" customHeight="1">
      <c r="A265" s="266" t="s">
        <v>61</v>
      </c>
      <c r="B265" s="266"/>
      <c r="C265" s="266"/>
      <c r="D265" s="56">
        <v>180</v>
      </c>
      <c r="E265" s="114">
        <v>2.78</v>
      </c>
      <c r="F265" s="55">
        <v>0.67</v>
      </c>
      <c r="G265" s="55">
        <v>26</v>
      </c>
      <c r="H265" s="112">
        <v>125.11</v>
      </c>
      <c r="I265" s="23">
        <v>397</v>
      </c>
      <c r="J265" s="9"/>
      <c r="II265" s="18"/>
      <c r="IJ265" s="18"/>
      <c r="IK265" s="18"/>
      <c r="IL265" s="18"/>
      <c r="IM265" s="18"/>
      <c r="IN265" s="18"/>
    </row>
    <row r="266" spans="1:242" ht="16.5" customHeight="1">
      <c r="A266" s="266" t="s">
        <v>20</v>
      </c>
      <c r="B266" s="266"/>
      <c r="C266" s="266"/>
      <c r="D266" s="56">
        <v>40</v>
      </c>
      <c r="E266" s="111">
        <v>3.16</v>
      </c>
      <c r="F266" s="21">
        <v>0.4</v>
      </c>
      <c r="G266" s="21">
        <v>19.32</v>
      </c>
      <c r="H266" s="112">
        <v>94</v>
      </c>
      <c r="I266" s="23" t="s">
        <v>21</v>
      </c>
      <c r="J266" s="9"/>
      <c r="HZ266" s="18"/>
      <c r="IA266" s="18"/>
      <c r="IB266" s="18"/>
      <c r="IC266" s="18"/>
      <c r="ID266" s="18"/>
      <c r="IE266" s="18"/>
      <c r="IF266" s="18"/>
      <c r="IG266" s="18"/>
      <c r="IH266" s="18"/>
    </row>
    <row r="267" spans="1:10" ht="16.5" customHeight="1">
      <c r="A267" s="270" t="s">
        <v>79</v>
      </c>
      <c r="B267" s="270"/>
      <c r="C267" s="270"/>
      <c r="D267" s="128">
        <v>150</v>
      </c>
      <c r="E267" s="129">
        <f>0.4/100*150</f>
        <v>0.6</v>
      </c>
      <c r="F267" s="130">
        <f>0.4/100*150</f>
        <v>0.6</v>
      </c>
      <c r="G267" s="130">
        <f>9.8/100*150</f>
        <v>14.700000000000001</v>
      </c>
      <c r="H267" s="131">
        <f>47/100*150</f>
        <v>70.5</v>
      </c>
      <c r="I267" s="142">
        <v>338</v>
      </c>
      <c r="J267" s="9"/>
    </row>
    <row r="268" spans="1:10" ht="16.5" customHeight="1">
      <c r="A268" s="278" t="s">
        <v>15</v>
      </c>
      <c r="B268" s="278"/>
      <c r="C268" s="278"/>
      <c r="D268" s="96">
        <f>SUM(D264:D267)</f>
        <v>580</v>
      </c>
      <c r="E268" s="97">
        <f>SUM(E264:E267)</f>
        <v>12.569999999999999</v>
      </c>
      <c r="F268" s="98">
        <f>SUM(F264:F267)</f>
        <v>12.385121951219514</v>
      </c>
      <c r="G268" s="98">
        <f>SUM(G264:G267)</f>
        <v>92.4009756097561</v>
      </c>
      <c r="H268" s="99">
        <f>SUM(H264:H267)</f>
        <v>540.6100000000006</v>
      </c>
      <c r="I268" s="99"/>
      <c r="J268" s="9"/>
    </row>
    <row r="269" spans="1:10" ht="15.75" customHeight="1">
      <c r="A269" s="271" t="s">
        <v>16</v>
      </c>
      <c r="B269" s="271"/>
      <c r="C269" s="271"/>
      <c r="D269" s="271"/>
      <c r="E269" s="271"/>
      <c r="F269" s="271"/>
      <c r="G269" s="271"/>
      <c r="H269" s="271"/>
      <c r="I269" s="271"/>
      <c r="J269" s="9"/>
    </row>
    <row r="270" spans="1:233" s="18" customFormat="1" ht="15.75" customHeight="1">
      <c r="A270" s="291" t="s">
        <v>52</v>
      </c>
      <c r="B270" s="291"/>
      <c r="C270" s="291"/>
      <c r="D270" s="13">
        <v>200</v>
      </c>
      <c r="E270" s="84">
        <v>1.87</v>
      </c>
      <c r="F270" s="85">
        <v>2.26</v>
      </c>
      <c r="G270" s="85">
        <v>13.5</v>
      </c>
      <c r="H270" s="86">
        <v>91.2</v>
      </c>
      <c r="I270" s="17">
        <v>97</v>
      </c>
      <c r="J270" s="103"/>
      <c r="HQ270" s="1"/>
      <c r="HR270" s="1"/>
      <c r="HS270" s="1"/>
      <c r="HT270" s="1"/>
      <c r="HU270" s="1"/>
      <c r="HV270" s="1"/>
      <c r="HW270" s="1"/>
      <c r="HX270" s="1"/>
      <c r="HY270" s="1"/>
    </row>
    <row r="271" spans="1:248" ht="15" customHeight="1">
      <c r="A271" s="283" t="s">
        <v>80</v>
      </c>
      <c r="B271" s="283"/>
      <c r="C271" s="283"/>
      <c r="D271" s="19">
        <v>170</v>
      </c>
      <c r="E271" s="20">
        <v>15.0025</v>
      </c>
      <c r="F271" s="21">
        <v>9.9875</v>
      </c>
      <c r="G271" s="21">
        <v>21.52625</v>
      </c>
      <c r="H271" s="22">
        <v>232.6875</v>
      </c>
      <c r="I271" s="23">
        <v>298</v>
      </c>
      <c r="J271" s="9"/>
      <c r="II271" s="18"/>
      <c r="IJ271" s="18"/>
      <c r="IK271" s="18"/>
      <c r="IL271" s="18"/>
      <c r="IM271" s="18"/>
      <c r="IN271" s="18"/>
    </row>
    <row r="272" spans="1:248" s="18" customFormat="1" ht="15.75" customHeight="1">
      <c r="A272" s="266" t="s">
        <v>14</v>
      </c>
      <c r="B272" s="266"/>
      <c r="C272" s="266"/>
      <c r="D272" s="19">
        <v>180</v>
      </c>
      <c r="E272" s="54">
        <v>0.06</v>
      </c>
      <c r="F272" s="55">
        <v>0.02</v>
      </c>
      <c r="G272" s="55">
        <v>9.99</v>
      </c>
      <c r="H272" s="41">
        <v>40</v>
      </c>
      <c r="I272" s="23">
        <v>392</v>
      </c>
      <c r="J272" s="103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</row>
    <row r="273" spans="1:10" ht="15.75" customHeight="1">
      <c r="A273" s="266" t="s">
        <v>33</v>
      </c>
      <c r="B273" s="266"/>
      <c r="C273" s="266"/>
      <c r="D273" s="19">
        <v>40</v>
      </c>
      <c r="E273" s="20">
        <v>3.16</v>
      </c>
      <c r="F273" s="21">
        <v>0.4</v>
      </c>
      <c r="G273" s="21">
        <v>19.32</v>
      </c>
      <c r="H273" s="41">
        <v>94</v>
      </c>
      <c r="I273" s="132" t="s">
        <v>21</v>
      </c>
      <c r="J273" s="9"/>
    </row>
    <row r="274" spans="1:10" ht="16.5" customHeight="1" thickBot="1">
      <c r="A274" s="266" t="s">
        <v>22</v>
      </c>
      <c r="B274" s="266"/>
      <c r="C274" s="266"/>
      <c r="D274" s="63">
        <v>30</v>
      </c>
      <c r="E274" s="64">
        <v>1.98</v>
      </c>
      <c r="F274" s="65">
        <v>0.36</v>
      </c>
      <c r="G274" s="65">
        <v>10.02</v>
      </c>
      <c r="H274" s="66">
        <v>52.2</v>
      </c>
      <c r="I274" s="132" t="s">
        <v>21</v>
      </c>
      <c r="J274" s="9"/>
    </row>
    <row r="275" spans="1:10" ht="16.5" customHeight="1" thickBot="1">
      <c r="A275" s="373" t="s">
        <v>23</v>
      </c>
      <c r="B275" s="373"/>
      <c r="C275" s="373"/>
      <c r="D275" s="12">
        <f>SUM(D270:D274)</f>
        <v>620</v>
      </c>
      <c r="E275" s="67">
        <f>SUM(E270:E274)</f>
        <v>22.072499999999998</v>
      </c>
      <c r="F275" s="67">
        <f>SUM(F270:F274)</f>
        <v>13.0275</v>
      </c>
      <c r="G275" s="67">
        <f>SUM(G270:G274)</f>
        <v>74.35625</v>
      </c>
      <c r="H275" s="182">
        <f>SUM(H270:H274)</f>
        <v>510.0875</v>
      </c>
      <c r="I275" s="182"/>
      <c r="J275" s="9"/>
    </row>
    <row r="276" spans="1:10" ht="16.5" customHeight="1" thickBot="1">
      <c r="A276" s="309" t="s">
        <v>54</v>
      </c>
      <c r="B276" s="310"/>
      <c r="C276" s="310"/>
      <c r="D276" s="310"/>
      <c r="E276" s="194">
        <f>E268+E275</f>
        <v>34.6425</v>
      </c>
      <c r="F276" s="197">
        <f>F268+F275</f>
        <v>25.412621951219514</v>
      </c>
      <c r="G276" s="197">
        <f>G268+G275</f>
        <v>166.75722560975612</v>
      </c>
      <c r="H276" s="224">
        <f>H268+H275</f>
        <v>1050.6975000000007</v>
      </c>
      <c r="I276" s="172"/>
      <c r="J276" s="9"/>
    </row>
    <row r="277" spans="1:10" s="18" customFormat="1" ht="15.75" customHeight="1">
      <c r="A277" s="317" t="s">
        <v>71</v>
      </c>
      <c r="B277" s="317"/>
      <c r="C277" s="317"/>
      <c r="D277" s="148"/>
      <c r="E277" s="239"/>
      <c r="F277" s="239"/>
      <c r="G277" s="239"/>
      <c r="H277" s="239"/>
      <c r="I277" s="239"/>
      <c r="J277" s="103"/>
    </row>
    <row r="278" spans="1:10" ht="16.5" customHeight="1" thickBot="1">
      <c r="A278" s="317" t="s">
        <v>97</v>
      </c>
      <c r="B278" s="317"/>
      <c r="C278" s="317"/>
      <c r="D278" s="238"/>
      <c r="E278" s="239"/>
      <c r="F278" s="239"/>
      <c r="G278" s="239"/>
      <c r="H278" s="239"/>
      <c r="I278" s="239"/>
      <c r="J278" s="9"/>
    </row>
    <row r="279" spans="1:10" ht="18" customHeight="1" thickBot="1">
      <c r="A279" s="311" t="s">
        <v>81</v>
      </c>
      <c r="B279" s="312"/>
      <c r="C279" s="312"/>
      <c r="D279" s="312"/>
      <c r="E279" s="312"/>
      <c r="F279" s="312"/>
      <c r="G279" s="312"/>
      <c r="H279" s="312"/>
      <c r="I279" s="313"/>
      <c r="J279" s="9"/>
    </row>
    <row r="280" spans="1:10" ht="20.25" customHeight="1" thickBot="1">
      <c r="A280" s="330" t="s">
        <v>3</v>
      </c>
      <c r="B280" s="330"/>
      <c r="C280" s="330"/>
      <c r="D280" s="315" t="s">
        <v>4</v>
      </c>
      <c r="E280" s="293" t="s">
        <v>5</v>
      </c>
      <c r="F280" s="293"/>
      <c r="G280" s="293"/>
      <c r="H280" s="316" t="s">
        <v>6</v>
      </c>
      <c r="I280" s="315" t="s">
        <v>7</v>
      </c>
      <c r="J280" s="9"/>
    </row>
    <row r="281" spans="1:10" ht="20.25" customHeight="1" thickBot="1">
      <c r="A281" s="290"/>
      <c r="B281" s="290"/>
      <c r="C281" s="290"/>
      <c r="D281" s="271"/>
      <c r="E281" s="50" t="s">
        <v>8</v>
      </c>
      <c r="F281" s="51" t="s">
        <v>9</v>
      </c>
      <c r="G281" s="51" t="s">
        <v>10</v>
      </c>
      <c r="H281" s="277"/>
      <c r="I281" s="271"/>
      <c r="J281" s="9"/>
    </row>
    <row r="282" spans="1:10" ht="15.75" customHeight="1">
      <c r="A282" s="271" t="s">
        <v>11</v>
      </c>
      <c r="B282" s="271"/>
      <c r="C282" s="271"/>
      <c r="D282" s="271"/>
      <c r="E282" s="271"/>
      <c r="F282" s="271"/>
      <c r="G282" s="271"/>
      <c r="H282" s="271"/>
      <c r="I282" s="271"/>
      <c r="J282" s="9"/>
    </row>
    <row r="283" spans="1:242" ht="15.75" customHeight="1">
      <c r="A283" s="272" t="s">
        <v>27</v>
      </c>
      <c r="B283" s="272"/>
      <c r="C283" s="272"/>
      <c r="D283" s="13">
        <v>150</v>
      </c>
      <c r="E283" s="84">
        <v>3.2</v>
      </c>
      <c r="F283" s="85">
        <v>9.46</v>
      </c>
      <c r="G283" s="85">
        <v>18.58</v>
      </c>
      <c r="H283" s="86">
        <v>178.61</v>
      </c>
      <c r="I283" s="13">
        <v>312</v>
      </c>
      <c r="J283" s="9"/>
      <c r="HZ283" s="18"/>
      <c r="IA283" s="18"/>
      <c r="IB283" s="18"/>
      <c r="IC283" s="18"/>
      <c r="ID283" s="18"/>
      <c r="IE283" s="18"/>
      <c r="IF283" s="18"/>
      <c r="IG283" s="18"/>
      <c r="IH283" s="18"/>
    </row>
    <row r="284" spans="1:242" ht="15.75" customHeight="1">
      <c r="A284" s="266" t="s">
        <v>26</v>
      </c>
      <c r="B284" s="266"/>
      <c r="C284" s="266"/>
      <c r="D284" s="19">
        <v>90</v>
      </c>
      <c r="E284" s="54">
        <v>9.75</v>
      </c>
      <c r="F284" s="55">
        <v>4.95</v>
      </c>
      <c r="G284" s="55">
        <v>3.8</v>
      </c>
      <c r="H284" s="41">
        <v>105</v>
      </c>
      <c r="I284" s="19">
        <v>229</v>
      </c>
      <c r="J284" s="9"/>
      <c r="HZ284" s="18"/>
      <c r="IA284" s="18"/>
      <c r="IB284" s="18"/>
      <c r="IC284" s="18"/>
      <c r="ID284" s="18"/>
      <c r="IE284" s="18"/>
      <c r="IF284" s="18"/>
      <c r="IG284" s="18"/>
      <c r="IH284" s="18"/>
    </row>
    <row r="285" spans="1:10" ht="15.75" customHeight="1">
      <c r="A285" s="266" t="s">
        <v>43</v>
      </c>
      <c r="B285" s="266"/>
      <c r="C285" s="266"/>
      <c r="D285" s="19">
        <v>60</v>
      </c>
      <c r="E285" s="20">
        <v>1.0242</v>
      </c>
      <c r="F285" s="21">
        <v>3.0024</v>
      </c>
      <c r="G285" s="21">
        <v>5.0748</v>
      </c>
      <c r="H285" s="36">
        <v>51.42</v>
      </c>
      <c r="I285" s="19">
        <v>45</v>
      </c>
      <c r="J285" s="9"/>
    </row>
    <row r="286" spans="1:233" s="18" customFormat="1" ht="16.5" customHeight="1">
      <c r="A286" s="266" t="s">
        <v>28</v>
      </c>
      <c r="B286" s="266"/>
      <c r="C286" s="266"/>
      <c r="D286" s="133" t="s">
        <v>29</v>
      </c>
      <c r="E286" s="54">
        <v>0.12</v>
      </c>
      <c r="F286" s="55">
        <v>0.02</v>
      </c>
      <c r="G286" s="55">
        <v>10.2</v>
      </c>
      <c r="H286" s="41">
        <v>41</v>
      </c>
      <c r="I286" s="23">
        <v>393</v>
      </c>
      <c r="J286" s="103"/>
      <c r="HQ286" s="1"/>
      <c r="HR286" s="1"/>
      <c r="HS286" s="1"/>
      <c r="HT286" s="1"/>
      <c r="HU286" s="1"/>
      <c r="HV286" s="1"/>
      <c r="HW286" s="1"/>
      <c r="HX286" s="1"/>
      <c r="HY286" s="1"/>
    </row>
    <row r="287" spans="1:10" s="18" customFormat="1" ht="16.5" customHeight="1">
      <c r="A287" s="267" t="s">
        <v>20</v>
      </c>
      <c r="B287" s="267"/>
      <c r="C287" s="267"/>
      <c r="D287" s="63">
        <v>40</v>
      </c>
      <c r="E287" s="134">
        <v>3.16</v>
      </c>
      <c r="F287" s="135">
        <v>0.4</v>
      </c>
      <c r="G287" s="135">
        <v>19.32</v>
      </c>
      <c r="H287" s="66">
        <v>94</v>
      </c>
      <c r="I287" s="162" t="s">
        <v>21</v>
      </c>
      <c r="J287" s="103"/>
    </row>
    <row r="288" spans="1:10" ht="15.75" customHeight="1">
      <c r="A288" s="268" t="s">
        <v>15</v>
      </c>
      <c r="B288" s="268"/>
      <c r="C288" s="268"/>
      <c r="D288" s="35">
        <f>D283+D284+D287+D285+187</f>
        <v>527</v>
      </c>
      <c r="E288" s="75">
        <f>SUM(E283:E287)</f>
        <v>17.254199999999997</v>
      </c>
      <c r="F288" s="75">
        <f>SUM(F283:F287)</f>
        <v>17.8324</v>
      </c>
      <c r="G288" s="75">
        <f>SUM(G283:G287)</f>
        <v>56.974799999999995</v>
      </c>
      <c r="H288" s="45">
        <f>SUM(H283:H287)</f>
        <v>470.03000000000003</v>
      </c>
      <c r="I288" s="45"/>
      <c r="J288" s="9"/>
    </row>
    <row r="289" spans="1:10" ht="17.25" customHeight="1">
      <c r="A289" s="279" t="s">
        <v>16</v>
      </c>
      <c r="B289" s="279"/>
      <c r="C289" s="279"/>
      <c r="D289" s="279"/>
      <c r="E289" s="279"/>
      <c r="F289" s="279"/>
      <c r="G289" s="279"/>
      <c r="H289" s="279"/>
      <c r="I289" s="279"/>
      <c r="J289" s="9"/>
    </row>
    <row r="290" spans="1:10" ht="15.75" customHeight="1">
      <c r="A290" s="280" t="s">
        <v>82</v>
      </c>
      <c r="B290" s="280"/>
      <c r="C290" s="280"/>
      <c r="D290" s="13">
        <v>200</v>
      </c>
      <c r="E290" s="14">
        <v>2.85</v>
      </c>
      <c r="F290" s="15">
        <v>5.11</v>
      </c>
      <c r="G290" s="15">
        <v>14.16</v>
      </c>
      <c r="H290" s="16">
        <v>131.89</v>
      </c>
      <c r="I290" s="17">
        <v>84</v>
      </c>
      <c r="J290" s="9"/>
    </row>
    <row r="291" spans="1:10" ht="15" customHeight="1">
      <c r="A291" s="266" t="s">
        <v>18</v>
      </c>
      <c r="B291" s="266"/>
      <c r="C291" s="266"/>
      <c r="D291" s="19">
        <v>150</v>
      </c>
      <c r="E291" s="20">
        <v>8.598</v>
      </c>
      <c r="F291" s="21">
        <v>4.2651</v>
      </c>
      <c r="G291" s="21">
        <v>38.6415</v>
      </c>
      <c r="H291" s="36">
        <v>243.75</v>
      </c>
      <c r="I291" s="23">
        <v>302</v>
      </c>
      <c r="J291" s="9"/>
    </row>
    <row r="292" spans="1:248" ht="15.75" customHeight="1">
      <c r="A292" s="266" t="s">
        <v>31</v>
      </c>
      <c r="B292" s="266"/>
      <c r="C292" s="266"/>
      <c r="D292" s="19">
        <v>90</v>
      </c>
      <c r="E292" s="20">
        <v>9.50625</v>
      </c>
      <c r="F292" s="21">
        <v>11.08125</v>
      </c>
      <c r="G292" s="21">
        <v>11.655</v>
      </c>
      <c r="H292" s="22">
        <v>184.5</v>
      </c>
      <c r="I292" s="19">
        <v>294</v>
      </c>
      <c r="J292" s="9"/>
      <c r="II292" s="18"/>
      <c r="IJ292" s="18"/>
      <c r="IK292" s="18"/>
      <c r="IL292" s="18"/>
      <c r="IM292" s="18"/>
      <c r="IN292" s="18"/>
    </row>
    <row r="293" spans="1:10" s="18" customFormat="1" ht="15.75" customHeight="1">
      <c r="A293" s="266" t="s">
        <v>33</v>
      </c>
      <c r="B293" s="266"/>
      <c r="C293" s="266"/>
      <c r="D293" s="19">
        <v>30</v>
      </c>
      <c r="E293" s="20">
        <v>2.37</v>
      </c>
      <c r="F293" s="21">
        <v>0.30000000000000004</v>
      </c>
      <c r="G293" s="21">
        <v>14.49</v>
      </c>
      <c r="H293" s="41">
        <v>70.5</v>
      </c>
      <c r="I293" s="23" t="s">
        <v>21</v>
      </c>
      <c r="J293" s="103"/>
    </row>
    <row r="294" spans="1:10" ht="15.75" customHeight="1">
      <c r="A294" s="266" t="s">
        <v>22</v>
      </c>
      <c r="B294" s="266"/>
      <c r="C294" s="266"/>
      <c r="D294" s="19">
        <v>30</v>
      </c>
      <c r="E294" s="54">
        <v>1.98</v>
      </c>
      <c r="F294" s="55">
        <v>0.36</v>
      </c>
      <c r="G294" s="55">
        <v>10.02</v>
      </c>
      <c r="H294" s="41">
        <v>52.2</v>
      </c>
      <c r="I294" s="23" t="s">
        <v>21</v>
      </c>
      <c r="J294" s="9"/>
    </row>
    <row r="295" spans="1:248" s="18" customFormat="1" ht="15.75" customHeight="1" thickBot="1">
      <c r="A295" s="270" t="s">
        <v>14</v>
      </c>
      <c r="B295" s="270"/>
      <c r="C295" s="270"/>
      <c r="D295" s="63">
        <v>180</v>
      </c>
      <c r="E295" s="64">
        <v>0.06</v>
      </c>
      <c r="F295" s="65">
        <v>0.02</v>
      </c>
      <c r="G295" s="65">
        <v>9.99</v>
      </c>
      <c r="H295" s="66">
        <v>40</v>
      </c>
      <c r="I295" s="28">
        <v>392</v>
      </c>
      <c r="J295" s="103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</row>
    <row r="296" spans="1:10" s="18" customFormat="1" ht="16.5" customHeight="1" thickBot="1">
      <c r="A296" s="295" t="s">
        <v>23</v>
      </c>
      <c r="B296" s="295"/>
      <c r="C296" s="295"/>
      <c r="D296" s="12">
        <f>SUM(D290:D295)</f>
        <v>680</v>
      </c>
      <c r="E296" s="67">
        <f>SUM(E290:E295)</f>
        <v>25.364250000000002</v>
      </c>
      <c r="F296" s="67">
        <f>SUM(F290:F295)</f>
        <v>21.13635</v>
      </c>
      <c r="G296" s="67">
        <f>SUM(G290:G295)</f>
        <v>98.95649999999999</v>
      </c>
      <c r="H296" s="182">
        <f>SUM(H290:H295)</f>
        <v>722.84</v>
      </c>
      <c r="I296" s="168"/>
      <c r="J296" s="103"/>
    </row>
    <row r="297" spans="1:10" ht="15.75" customHeight="1" thickBot="1">
      <c r="A297" s="366" t="s">
        <v>24</v>
      </c>
      <c r="B297" s="367"/>
      <c r="C297" s="367"/>
      <c r="D297" s="368"/>
      <c r="E297" s="203">
        <f>E288+E296</f>
        <v>42.618449999999996</v>
      </c>
      <c r="F297" s="200">
        <f>F288+F296</f>
        <v>38.96875</v>
      </c>
      <c r="G297" s="200">
        <f>G288+G296</f>
        <v>155.9313</v>
      </c>
      <c r="H297" s="201">
        <f>H288+H296</f>
        <v>1192.8700000000001</v>
      </c>
      <c r="I297" s="172"/>
      <c r="J297" s="9"/>
    </row>
    <row r="298" spans="1:10" ht="15.75" customHeight="1">
      <c r="A298" s="317" t="s">
        <v>83</v>
      </c>
      <c r="B298" s="317"/>
      <c r="C298" s="317"/>
      <c r="D298" s="244"/>
      <c r="E298" s="245"/>
      <c r="F298" s="246"/>
      <c r="G298" s="246"/>
      <c r="H298" s="246"/>
      <c r="I298" s="246"/>
      <c r="J298" s="9"/>
    </row>
    <row r="299" spans="1:10" ht="16.5" customHeight="1" thickBot="1">
      <c r="A299" s="317" t="s">
        <v>97</v>
      </c>
      <c r="B299" s="317"/>
      <c r="C299" s="317"/>
      <c r="D299" s="244"/>
      <c r="E299" s="245"/>
      <c r="F299" s="246"/>
      <c r="G299" s="246"/>
      <c r="H299" s="246"/>
      <c r="I299" s="246"/>
      <c r="J299" s="9"/>
    </row>
    <row r="300" spans="1:10" ht="16.5" customHeight="1" thickBot="1">
      <c r="A300" s="311" t="s">
        <v>84</v>
      </c>
      <c r="B300" s="312"/>
      <c r="C300" s="312"/>
      <c r="D300" s="312"/>
      <c r="E300" s="312"/>
      <c r="F300" s="312"/>
      <c r="G300" s="312"/>
      <c r="H300" s="312"/>
      <c r="I300" s="313"/>
      <c r="J300" s="9"/>
    </row>
    <row r="301" spans="1:10" ht="24.75" customHeight="1" thickBot="1">
      <c r="A301" s="330" t="s">
        <v>3</v>
      </c>
      <c r="B301" s="330"/>
      <c r="C301" s="330"/>
      <c r="D301" s="315" t="s">
        <v>4</v>
      </c>
      <c r="E301" s="293" t="s">
        <v>5</v>
      </c>
      <c r="F301" s="293"/>
      <c r="G301" s="293"/>
      <c r="H301" s="316" t="s">
        <v>6</v>
      </c>
      <c r="I301" s="315" t="s">
        <v>7</v>
      </c>
      <c r="J301" s="9"/>
    </row>
    <row r="302" spans="1:10" ht="17.25" customHeight="1" thickBot="1">
      <c r="A302" s="290"/>
      <c r="B302" s="290"/>
      <c r="C302" s="290"/>
      <c r="D302" s="271"/>
      <c r="E302" s="50" t="s">
        <v>8</v>
      </c>
      <c r="F302" s="51" t="s">
        <v>9</v>
      </c>
      <c r="G302" s="51" t="s">
        <v>10</v>
      </c>
      <c r="H302" s="277"/>
      <c r="I302" s="271"/>
      <c r="J302" s="9"/>
    </row>
    <row r="303" spans="1:10" ht="16.5" customHeight="1">
      <c r="A303" s="287" t="s">
        <v>11</v>
      </c>
      <c r="B303" s="287"/>
      <c r="C303" s="287"/>
      <c r="D303" s="287"/>
      <c r="E303" s="287"/>
      <c r="F303" s="287"/>
      <c r="G303" s="287"/>
      <c r="H303" s="287"/>
      <c r="I303" s="287"/>
      <c r="J303" s="9"/>
    </row>
    <row r="304" spans="1:10" ht="16.5" customHeight="1">
      <c r="A304" s="272" t="s">
        <v>36</v>
      </c>
      <c r="B304" s="272"/>
      <c r="C304" s="272"/>
      <c r="D304" s="13">
        <v>205</v>
      </c>
      <c r="E304" s="136">
        <v>7.25309523809524</v>
      </c>
      <c r="F304" s="70">
        <v>11.4409523809524</v>
      </c>
      <c r="G304" s="70">
        <v>36.1678571428571</v>
      </c>
      <c r="H304" s="71">
        <v>278.214285714286</v>
      </c>
      <c r="I304" s="17">
        <v>182</v>
      </c>
      <c r="J304" s="9"/>
    </row>
    <row r="305" spans="1:10" ht="16.5" customHeight="1">
      <c r="A305" s="266" t="s">
        <v>20</v>
      </c>
      <c r="B305" s="266"/>
      <c r="C305" s="266"/>
      <c r="D305" s="19">
        <v>40</v>
      </c>
      <c r="E305" s="20">
        <v>3.16</v>
      </c>
      <c r="F305" s="21">
        <v>0.4</v>
      </c>
      <c r="G305" s="21">
        <v>19.32</v>
      </c>
      <c r="H305" s="41">
        <v>94</v>
      </c>
      <c r="I305" s="23" t="s">
        <v>21</v>
      </c>
      <c r="J305" s="9"/>
    </row>
    <row r="306" spans="1:248" ht="15.75" customHeight="1">
      <c r="A306" s="266" t="s">
        <v>38</v>
      </c>
      <c r="B306" s="266"/>
      <c r="C306" s="266"/>
      <c r="D306" s="19">
        <v>75</v>
      </c>
      <c r="E306" s="107">
        <v>8.37</v>
      </c>
      <c r="F306" s="79">
        <v>3.84</v>
      </c>
      <c r="G306" s="79">
        <v>29.235</v>
      </c>
      <c r="H306" s="22">
        <v>184.5</v>
      </c>
      <c r="I306" s="23">
        <v>406</v>
      </c>
      <c r="J306" s="9"/>
      <c r="II306" s="18"/>
      <c r="IJ306" s="18"/>
      <c r="IK306" s="18"/>
      <c r="IL306" s="18"/>
      <c r="IM306" s="18"/>
      <c r="IN306" s="18"/>
    </row>
    <row r="307" spans="1:248" ht="16.5" customHeight="1">
      <c r="A307" s="288" t="s">
        <v>85</v>
      </c>
      <c r="B307" s="288"/>
      <c r="C307" s="288"/>
      <c r="D307" s="19">
        <v>180</v>
      </c>
      <c r="E307" s="54">
        <v>0.51</v>
      </c>
      <c r="F307" s="55">
        <v>0.05</v>
      </c>
      <c r="G307" s="55">
        <v>23</v>
      </c>
      <c r="H307" s="41">
        <v>92</v>
      </c>
      <c r="I307" s="23" t="s">
        <v>21</v>
      </c>
      <c r="J307" s="9"/>
      <c r="II307" s="18"/>
      <c r="IJ307" s="18"/>
      <c r="IK307" s="18"/>
      <c r="IL307" s="18"/>
      <c r="IM307" s="18"/>
      <c r="IN307" s="18"/>
    </row>
    <row r="308" spans="1:10" ht="16.5" customHeight="1">
      <c r="A308" s="289" t="s">
        <v>15</v>
      </c>
      <c r="B308" s="289"/>
      <c r="C308" s="289"/>
      <c r="D308" s="35">
        <f>SUM(D304:D307)</f>
        <v>500</v>
      </c>
      <c r="E308" s="75">
        <f>SUM(E304:E307)</f>
        <v>19.29309523809524</v>
      </c>
      <c r="F308" s="75">
        <f>SUM(F304:F307)</f>
        <v>15.7309523809524</v>
      </c>
      <c r="G308" s="75">
        <f>SUM(G304:G307)</f>
        <v>107.7228571428571</v>
      </c>
      <c r="H308" s="75">
        <f>SUM(H304:H307)</f>
        <v>648.714285714286</v>
      </c>
      <c r="I308" s="68"/>
      <c r="J308" s="9"/>
    </row>
    <row r="309" spans="1:10" ht="16.5" customHeight="1">
      <c r="A309" s="287" t="s">
        <v>16</v>
      </c>
      <c r="B309" s="287"/>
      <c r="C309" s="287"/>
      <c r="D309" s="287"/>
      <c r="E309" s="287"/>
      <c r="F309" s="287"/>
      <c r="G309" s="287"/>
      <c r="H309" s="287"/>
      <c r="I309" s="287"/>
      <c r="J309" s="9"/>
    </row>
    <row r="310" spans="1:248" ht="15.75" customHeight="1">
      <c r="A310" s="280" t="s">
        <v>46</v>
      </c>
      <c r="B310" s="280"/>
      <c r="C310" s="280"/>
      <c r="D310" s="13">
        <v>200</v>
      </c>
      <c r="E310" s="14">
        <v>4.39</v>
      </c>
      <c r="F310" s="15">
        <v>4.22</v>
      </c>
      <c r="G310" s="15">
        <v>13.23</v>
      </c>
      <c r="H310" s="16">
        <v>118.6</v>
      </c>
      <c r="I310" s="17">
        <v>102</v>
      </c>
      <c r="J310" s="9"/>
      <c r="II310" s="18"/>
      <c r="IJ310" s="18"/>
      <c r="IK310" s="18"/>
      <c r="IL310" s="18"/>
      <c r="IM310" s="18"/>
      <c r="IN310" s="18"/>
    </row>
    <row r="311" spans="1:10" ht="15.75" customHeight="1">
      <c r="A311" s="266" t="s">
        <v>86</v>
      </c>
      <c r="B311" s="266"/>
      <c r="C311" s="266"/>
      <c r="D311" s="19">
        <v>65</v>
      </c>
      <c r="E311" s="54">
        <f>6.86/55*65</f>
        <v>8.107272727272727</v>
      </c>
      <c r="F311" s="55">
        <f>10.24/55*65</f>
        <v>12.101818181818183</v>
      </c>
      <c r="G311" s="55">
        <f>4.05/55*65</f>
        <v>4.786363636363636</v>
      </c>
      <c r="H311" s="41">
        <f>136/55*65</f>
        <v>160.72727272727272</v>
      </c>
      <c r="I311" s="23">
        <v>297</v>
      </c>
      <c r="J311" s="156"/>
    </row>
    <row r="312" spans="1:10" ht="15.75" customHeight="1">
      <c r="A312" s="288" t="s">
        <v>87</v>
      </c>
      <c r="B312" s="288"/>
      <c r="C312" s="288"/>
      <c r="D312" s="19">
        <v>100</v>
      </c>
      <c r="E312" s="54">
        <f>19.06/1000*100</f>
        <v>1.9059999999999997</v>
      </c>
      <c r="F312" s="55">
        <f>28.79/1000*100</f>
        <v>2.879</v>
      </c>
      <c r="G312" s="55">
        <f>153.42/1000*100</f>
        <v>15.342</v>
      </c>
      <c r="H312" s="41">
        <f>949/1000*100</f>
        <v>94.89999999999999</v>
      </c>
      <c r="I312" s="23">
        <v>310</v>
      </c>
      <c r="J312" s="156"/>
    </row>
    <row r="313" spans="1:10" ht="15.75" customHeight="1">
      <c r="A313" s="266" t="s">
        <v>43</v>
      </c>
      <c r="B313" s="266"/>
      <c r="C313" s="266"/>
      <c r="D313" s="19">
        <v>60</v>
      </c>
      <c r="E313" s="20">
        <v>1.0242</v>
      </c>
      <c r="F313" s="21">
        <v>3.0024</v>
      </c>
      <c r="G313" s="21">
        <v>5.0748</v>
      </c>
      <c r="H313" s="36">
        <v>51.42</v>
      </c>
      <c r="I313" s="19">
        <v>45</v>
      </c>
      <c r="J313" s="9"/>
    </row>
    <row r="314" spans="1:10" s="18" customFormat="1" ht="15.75" customHeight="1">
      <c r="A314" s="266" t="s">
        <v>33</v>
      </c>
      <c r="B314" s="266"/>
      <c r="C314" s="266"/>
      <c r="D314" s="19">
        <v>30</v>
      </c>
      <c r="E314" s="20">
        <v>2.37</v>
      </c>
      <c r="F314" s="21">
        <v>0.30000000000000004</v>
      </c>
      <c r="G314" s="21">
        <v>14.49</v>
      </c>
      <c r="H314" s="41">
        <v>70.5</v>
      </c>
      <c r="I314" s="23" t="s">
        <v>21</v>
      </c>
      <c r="J314" s="103"/>
    </row>
    <row r="315" spans="1:248" ht="15.75" customHeight="1">
      <c r="A315" s="266" t="s">
        <v>22</v>
      </c>
      <c r="B315" s="266"/>
      <c r="C315" s="266"/>
      <c r="D315" s="19">
        <v>30</v>
      </c>
      <c r="E315" s="20">
        <v>1.98</v>
      </c>
      <c r="F315" s="21">
        <v>0.36</v>
      </c>
      <c r="G315" s="21">
        <v>10.02</v>
      </c>
      <c r="H315" s="22">
        <v>52.2</v>
      </c>
      <c r="I315" s="23" t="s">
        <v>21</v>
      </c>
      <c r="J315" s="156"/>
      <c r="II315" s="18"/>
      <c r="IJ315" s="18"/>
      <c r="IK315" s="18"/>
      <c r="IL315" s="18"/>
      <c r="IM315" s="18"/>
      <c r="IN315" s="18"/>
    </row>
    <row r="316" spans="1:248" s="18" customFormat="1" ht="15.75" customHeight="1" thickBot="1">
      <c r="A316" s="267" t="s">
        <v>14</v>
      </c>
      <c r="B316" s="267"/>
      <c r="C316" s="267"/>
      <c r="D316" s="63">
        <v>180</v>
      </c>
      <c r="E316" s="64">
        <v>0.06</v>
      </c>
      <c r="F316" s="65">
        <v>0.02</v>
      </c>
      <c r="G316" s="65">
        <v>9.99</v>
      </c>
      <c r="H316" s="66">
        <v>40</v>
      </c>
      <c r="I316" s="137">
        <v>392</v>
      </c>
      <c r="J316" s="163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</row>
    <row r="317" spans="1:10" ht="16.5" customHeight="1" thickBot="1">
      <c r="A317" s="373" t="s">
        <v>23</v>
      </c>
      <c r="B317" s="373"/>
      <c r="C317" s="373"/>
      <c r="D317" s="12">
        <f>SUM(D310:D316)</f>
        <v>665</v>
      </c>
      <c r="E317" s="67">
        <f>SUM(E310:E316)</f>
        <v>19.837472727272726</v>
      </c>
      <c r="F317" s="67">
        <f>SUM(F310:F316)</f>
        <v>22.883218181818187</v>
      </c>
      <c r="G317" s="67">
        <f>SUM(G310:G316)</f>
        <v>72.93316363636363</v>
      </c>
      <c r="H317" s="182">
        <f>SUM(H310:H316)</f>
        <v>588.3472727272728</v>
      </c>
      <c r="I317" s="182"/>
      <c r="J317" s="156"/>
    </row>
    <row r="318" spans="1:10" ht="16.5" customHeight="1" thickBot="1">
      <c r="A318" s="309" t="s">
        <v>24</v>
      </c>
      <c r="B318" s="310"/>
      <c r="C318" s="310"/>
      <c r="D318" s="310"/>
      <c r="E318" s="194">
        <f>E308+E317</f>
        <v>39.130567965367966</v>
      </c>
      <c r="F318" s="197">
        <f>F308+F317</f>
        <v>38.61417056277059</v>
      </c>
      <c r="G318" s="197">
        <f>G308+G317</f>
        <v>180.65602077922074</v>
      </c>
      <c r="H318" s="224">
        <f>H308+H317</f>
        <v>1237.0615584415586</v>
      </c>
      <c r="I318" s="172"/>
      <c r="J318" s="9"/>
    </row>
    <row r="319" spans="1:10" ht="15.75" customHeight="1">
      <c r="A319" s="317" t="s">
        <v>83</v>
      </c>
      <c r="B319" s="317"/>
      <c r="C319" s="317"/>
      <c r="D319" s="244"/>
      <c r="E319" s="239"/>
      <c r="F319" s="239"/>
      <c r="G319" s="239"/>
      <c r="H319" s="239"/>
      <c r="I319" s="239"/>
      <c r="J319" s="9"/>
    </row>
    <row r="320" spans="1:10" ht="16.5" customHeight="1" thickBot="1">
      <c r="A320" s="317" t="s">
        <v>97</v>
      </c>
      <c r="B320" s="317"/>
      <c r="C320" s="317"/>
      <c r="D320" s="244"/>
      <c r="E320" s="239"/>
      <c r="F320" s="239"/>
      <c r="G320" s="239"/>
      <c r="H320" s="239"/>
      <c r="I320" s="239"/>
      <c r="J320" s="9"/>
    </row>
    <row r="321" spans="1:10" ht="16.5" customHeight="1" thickBot="1">
      <c r="A321" s="324" t="s">
        <v>88</v>
      </c>
      <c r="B321" s="325"/>
      <c r="C321" s="325"/>
      <c r="D321" s="325"/>
      <c r="E321" s="325"/>
      <c r="F321" s="325"/>
      <c r="G321" s="325"/>
      <c r="H321" s="325"/>
      <c r="I321" s="326"/>
      <c r="J321" s="9"/>
    </row>
    <row r="322" spans="1:10" ht="14.25" customHeight="1" thickBot="1">
      <c r="A322" s="314" t="s">
        <v>3</v>
      </c>
      <c r="B322" s="314"/>
      <c r="C322" s="314"/>
      <c r="D322" s="315" t="s">
        <v>4</v>
      </c>
      <c r="E322" s="293" t="s">
        <v>5</v>
      </c>
      <c r="F322" s="293"/>
      <c r="G322" s="293"/>
      <c r="H322" s="316" t="s">
        <v>6</v>
      </c>
      <c r="I322" s="315" t="s">
        <v>7</v>
      </c>
      <c r="J322" s="9"/>
    </row>
    <row r="323" spans="1:10" ht="23.25" customHeight="1" thickBot="1">
      <c r="A323" s="275"/>
      <c r="B323" s="275"/>
      <c r="C323" s="275"/>
      <c r="D323" s="271"/>
      <c r="E323" s="50" t="s">
        <v>8</v>
      </c>
      <c r="F323" s="51" t="s">
        <v>9</v>
      </c>
      <c r="G323" s="51" t="s">
        <v>10</v>
      </c>
      <c r="H323" s="277"/>
      <c r="I323" s="271"/>
      <c r="J323" s="9"/>
    </row>
    <row r="324" spans="1:10" ht="16.5" customHeight="1">
      <c r="A324" s="285" t="s">
        <v>11</v>
      </c>
      <c r="B324" s="285"/>
      <c r="C324" s="285"/>
      <c r="D324" s="285"/>
      <c r="E324" s="285"/>
      <c r="F324" s="285"/>
      <c r="G324" s="285"/>
      <c r="H324" s="285"/>
      <c r="I324" s="285"/>
      <c r="J324" s="9"/>
    </row>
    <row r="325" spans="1:10" ht="15.75" customHeight="1">
      <c r="A325" s="286" t="s">
        <v>58</v>
      </c>
      <c r="B325" s="286"/>
      <c r="C325" s="286"/>
      <c r="D325" s="13">
        <v>116</v>
      </c>
      <c r="E325" s="76">
        <f>5.39/50*116</f>
        <v>12.5048</v>
      </c>
      <c r="F325" s="77">
        <f>9.6/50*116</f>
        <v>22.272000000000002</v>
      </c>
      <c r="G325" s="77">
        <f>1.02/50*116</f>
        <v>2.3664</v>
      </c>
      <c r="H325" s="92">
        <f>112/50*116</f>
        <v>259.84000000000003</v>
      </c>
      <c r="I325" s="17">
        <v>210</v>
      </c>
      <c r="J325" s="9"/>
    </row>
    <row r="326" spans="1:248" ht="15.75" customHeight="1">
      <c r="A326" s="283" t="s">
        <v>57</v>
      </c>
      <c r="B326" s="283"/>
      <c r="C326" s="283"/>
      <c r="D326" s="19">
        <v>50</v>
      </c>
      <c r="E326" s="54">
        <f>0.72/60*50</f>
        <v>0.6</v>
      </c>
      <c r="F326" s="55">
        <f>2.83/60*50</f>
        <v>2.3583333333333334</v>
      </c>
      <c r="G326" s="55">
        <f>4.63/60*50</f>
        <v>3.858333333333333</v>
      </c>
      <c r="H326" s="41">
        <f>46.8/60*50</f>
        <v>38.99999999999999</v>
      </c>
      <c r="I326" s="19" t="s">
        <v>21</v>
      </c>
      <c r="J326" s="9"/>
      <c r="II326" s="18"/>
      <c r="IJ326" s="18"/>
      <c r="IK326" s="18"/>
      <c r="IL326" s="18"/>
      <c r="IM326" s="18"/>
      <c r="IN326" s="18"/>
    </row>
    <row r="327" spans="1:10" ht="16.5" customHeight="1">
      <c r="A327" s="266" t="s">
        <v>20</v>
      </c>
      <c r="B327" s="266"/>
      <c r="C327" s="266"/>
      <c r="D327" s="19">
        <v>40</v>
      </c>
      <c r="E327" s="20">
        <v>3.16</v>
      </c>
      <c r="F327" s="21">
        <v>0.4</v>
      </c>
      <c r="G327" s="21">
        <v>19.32</v>
      </c>
      <c r="H327" s="41">
        <v>94</v>
      </c>
      <c r="I327" s="23" t="s">
        <v>21</v>
      </c>
      <c r="J327" s="9"/>
    </row>
    <row r="328" spans="1:248" s="18" customFormat="1" ht="15.75" customHeight="1">
      <c r="A328" s="267" t="s">
        <v>14</v>
      </c>
      <c r="B328" s="267"/>
      <c r="C328" s="267"/>
      <c r="D328" s="63">
        <v>180</v>
      </c>
      <c r="E328" s="64">
        <v>0.06</v>
      </c>
      <c r="F328" s="65">
        <v>0.02</v>
      </c>
      <c r="G328" s="65">
        <v>9.99</v>
      </c>
      <c r="H328" s="66">
        <v>40</v>
      </c>
      <c r="I328" s="137">
        <v>392</v>
      </c>
      <c r="J328" s="163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</row>
    <row r="329" spans="1:248" ht="15.75" customHeight="1">
      <c r="A329" s="270" t="s">
        <v>38</v>
      </c>
      <c r="B329" s="270"/>
      <c r="C329" s="270"/>
      <c r="D329" s="24">
        <v>75</v>
      </c>
      <c r="E329" s="72">
        <v>8.37</v>
      </c>
      <c r="F329" s="73">
        <v>3.84</v>
      </c>
      <c r="G329" s="73">
        <v>29.235</v>
      </c>
      <c r="H329" s="74">
        <v>184.5</v>
      </c>
      <c r="I329" s="28">
        <v>406</v>
      </c>
      <c r="J329" s="9"/>
      <c r="II329" s="18"/>
      <c r="IJ329" s="18"/>
      <c r="IK329" s="18"/>
      <c r="IL329" s="18"/>
      <c r="IM329" s="18"/>
      <c r="IN329" s="18"/>
    </row>
    <row r="330" spans="1:10" ht="16.5" customHeight="1">
      <c r="A330" s="278" t="s">
        <v>15</v>
      </c>
      <c r="B330" s="278"/>
      <c r="C330" s="278"/>
      <c r="D330" s="30">
        <f>SUM(D325:D329)</f>
        <v>461</v>
      </c>
      <c r="E330" s="98">
        <f>SUM(E325:E329)</f>
        <v>24.6948</v>
      </c>
      <c r="F330" s="98">
        <f>SUM(F325:F329)</f>
        <v>28.890333333333334</v>
      </c>
      <c r="G330" s="98">
        <f>SUM(G325:G329)</f>
        <v>64.76973333333333</v>
      </c>
      <c r="H330" s="98">
        <f>SUM(H325:H329)</f>
        <v>617.34</v>
      </c>
      <c r="I330" s="34"/>
      <c r="J330" s="9"/>
    </row>
    <row r="331" spans="1:10" ht="16.5" customHeight="1">
      <c r="A331" s="285" t="s">
        <v>16</v>
      </c>
      <c r="B331" s="285"/>
      <c r="C331" s="285"/>
      <c r="D331" s="285"/>
      <c r="E331" s="285"/>
      <c r="F331" s="285"/>
      <c r="G331" s="285"/>
      <c r="H331" s="285"/>
      <c r="I331" s="285"/>
      <c r="J331" s="9"/>
    </row>
    <row r="332" spans="1:233" s="18" customFormat="1" ht="15.75" customHeight="1">
      <c r="A332" s="286" t="s">
        <v>52</v>
      </c>
      <c r="B332" s="286"/>
      <c r="C332" s="286"/>
      <c r="D332" s="53">
        <v>200</v>
      </c>
      <c r="E332" s="109">
        <v>1.87</v>
      </c>
      <c r="F332" s="15">
        <v>2.26</v>
      </c>
      <c r="G332" s="15">
        <v>13.5</v>
      </c>
      <c r="H332" s="16">
        <v>91.2</v>
      </c>
      <c r="I332" s="17">
        <v>97</v>
      </c>
      <c r="J332" s="103"/>
      <c r="HQ332" s="1"/>
      <c r="HR332" s="1"/>
      <c r="HS332" s="1"/>
      <c r="HT332" s="1"/>
      <c r="HU332" s="1"/>
      <c r="HV332" s="1"/>
      <c r="HW332" s="1"/>
      <c r="HX332" s="1"/>
      <c r="HY332" s="1"/>
    </row>
    <row r="333" spans="1:10" ht="15" customHeight="1">
      <c r="A333" s="266" t="s">
        <v>18</v>
      </c>
      <c r="B333" s="266"/>
      <c r="C333" s="266"/>
      <c r="D333" s="56">
        <v>150</v>
      </c>
      <c r="E333" s="111">
        <v>6.315</v>
      </c>
      <c r="F333" s="21">
        <v>3.15315</v>
      </c>
      <c r="G333" s="21">
        <v>38.8515</v>
      </c>
      <c r="H333" s="36">
        <v>221.25</v>
      </c>
      <c r="I333" s="23">
        <v>302</v>
      </c>
      <c r="J333" s="9"/>
    </row>
    <row r="334" spans="1:10" ht="15.75" customHeight="1">
      <c r="A334" s="266" t="s">
        <v>89</v>
      </c>
      <c r="B334" s="266"/>
      <c r="C334" s="266"/>
      <c r="D334" s="56">
        <v>100</v>
      </c>
      <c r="E334" s="114">
        <v>6.88</v>
      </c>
      <c r="F334" s="55">
        <v>16.49</v>
      </c>
      <c r="G334" s="55">
        <v>9.99</v>
      </c>
      <c r="H334" s="41">
        <v>226</v>
      </c>
      <c r="I334" s="23">
        <v>279</v>
      </c>
      <c r="J334" s="156"/>
    </row>
    <row r="335" spans="1:10" s="18" customFormat="1" ht="15.75" customHeight="1">
      <c r="A335" s="266" t="s">
        <v>33</v>
      </c>
      <c r="B335" s="266"/>
      <c r="C335" s="266"/>
      <c r="D335" s="56">
        <v>30</v>
      </c>
      <c r="E335" s="111">
        <v>2.37</v>
      </c>
      <c r="F335" s="21">
        <v>0.30000000000000004</v>
      </c>
      <c r="G335" s="21">
        <v>14.49</v>
      </c>
      <c r="H335" s="41">
        <v>70.5</v>
      </c>
      <c r="I335" s="23" t="s">
        <v>21</v>
      </c>
      <c r="J335" s="103"/>
    </row>
    <row r="336" spans="1:10" ht="15" customHeight="1">
      <c r="A336" s="266" t="s">
        <v>22</v>
      </c>
      <c r="B336" s="266"/>
      <c r="C336" s="266"/>
      <c r="D336" s="56">
        <v>30</v>
      </c>
      <c r="E336" s="114">
        <v>1.98</v>
      </c>
      <c r="F336" s="55">
        <v>0.36</v>
      </c>
      <c r="G336" s="55">
        <v>10.02</v>
      </c>
      <c r="H336" s="41">
        <v>52.2</v>
      </c>
      <c r="I336" s="23" t="s">
        <v>21</v>
      </c>
      <c r="J336" s="9"/>
    </row>
    <row r="337" spans="1:233" s="18" customFormat="1" ht="16.5" customHeight="1" thickBot="1">
      <c r="A337" s="284" t="s">
        <v>28</v>
      </c>
      <c r="B337" s="284"/>
      <c r="C337" s="284"/>
      <c r="D337" s="164" t="s">
        <v>29</v>
      </c>
      <c r="E337" s="64">
        <v>0.12</v>
      </c>
      <c r="F337" s="65">
        <v>0.02</v>
      </c>
      <c r="G337" s="65">
        <v>10.2</v>
      </c>
      <c r="H337" s="66">
        <v>41</v>
      </c>
      <c r="I337" s="28">
        <v>393</v>
      </c>
      <c r="J337" s="103"/>
      <c r="HQ337" s="1"/>
      <c r="HR337" s="1"/>
      <c r="HS337" s="1"/>
      <c r="HT337" s="1"/>
      <c r="HU337" s="1"/>
      <c r="HV337" s="1"/>
      <c r="HW337" s="1"/>
      <c r="HX337" s="1"/>
      <c r="HY337" s="1"/>
    </row>
    <row r="338" spans="1:10" ht="16.5" customHeight="1" thickBot="1">
      <c r="A338" s="295" t="s">
        <v>23</v>
      </c>
      <c r="B338" s="295"/>
      <c r="C338" s="295"/>
      <c r="D338" s="52">
        <f>SUM(D332:D336)+187</f>
        <v>697</v>
      </c>
      <c r="E338" s="192">
        <f>SUM(E332:E337)</f>
        <v>19.535000000000004</v>
      </c>
      <c r="F338" s="67">
        <f>SUM(F332:F337)</f>
        <v>22.583149999999996</v>
      </c>
      <c r="G338" s="67">
        <f>SUM(G332:G337)</f>
        <v>97.0515</v>
      </c>
      <c r="H338" s="182">
        <f>SUM(H332:H337)</f>
        <v>702.1500000000001</v>
      </c>
      <c r="I338" s="168"/>
      <c r="J338" s="9"/>
    </row>
    <row r="339" spans="1:10" ht="16.5" customHeight="1" thickBot="1">
      <c r="A339" s="309" t="s">
        <v>34</v>
      </c>
      <c r="B339" s="310"/>
      <c r="C339" s="310"/>
      <c r="D339" s="310"/>
      <c r="E339" s="194">
        <f>E330+E338</f>
        <v>44.229800000000004</v>
      </c>
      <c r="F339" s="197">
        <f>F330+F338</f>
        <v>51.473483333333334</v>
      </c>
      <c r="G339" s="197">
        <f>G330+G338</f>
        <v>161.82123333333334</v>
      </c>
      <c r="H339" s="224">
        <f>H330+H338</f>
        <v>1319.4900000000002</v>
      </c>
      <c r="I339" s="172"/>
      <c r="J339" s="9"/>
    </row>
    <row r="340" spans="1:10" ht="15">
      <c r="A340" s="317" t="s">
        <v>83</v>
      </c>
      <c r="B340" s="317"/>
      <c r="C340" s="317"/>
      <c r="D340" s="244"/>
      <c r="E340" s="239"/>
      <c r="F340" s="239"/>
      <c r="G340" s="239"/>
      <c r="H340" s="239"/>
      <c r="I340" s="239"/>
      <c r="J340" s="9"/>
    </row>
    <row r="341" spans="1:10" ht="16.5" customHeight="1" thickBot="1">
      <c r="A341" s="317" t="s">
        <v>97</v>
      </c>
      <c r="B341" s="317"/>
      <c r="C341" s="317"/>
      <c r="D341" s="244"/>
      <c r="E341" s="239"/>
      <c r="F341" s="239"/>
      <c r="G341" s="239"/>
      <c r="H341" s="239"/>
      <c r="I341" s="239"/>
      <c r="J341" s="9"/>
    </row>
    <row r="342" spans="1:10" ht="16.5" customHeight="1" thickBot="1">
      <c r="A342" s="311" t="s">
        <v>90</v>
      </c>
      <c r="B342" s="312"/>
      <c r="C342" s="312"/>
      <c r="D342" s="312"/>
      <c r="E342" s="312"/>
      <c r="F342" s="312"/>
      <c r="G342" s="312"/>
      <c r="H342" s="312"/>
      <c r="I342" s="313"/>
      <c r="J342" s="9"/>
    </row>
    <row r="343" spans="1:10" ht="18.75" customHeight="1" thickBot="1">
      <c r="A343" s="314" t="s">
        <v>3</v>
      </c>
      <c r="B343" s="314"/>
      <c r="C343" s="314"/>
      <c r="D343" s="315" t="s">
        <v>4</v>
      </c>
      <c r="E343" s="293" t="s">
        <v>5</v>
      </c>
      <c r="F343" s="293"/>
      <c r="G343" s="293"/>
      <c r="H343" s="316" t="s">
        <v>6</v>
      </c>
      <c r="I343" s="315" t="s">
        <v>7</v>
      </c>
      <c r="J343" s="9"/>
    </row>
    <row r="344" spans="1:10" ht="18.75" customHeight="1" thickBot="1">
      <c r="A344" s="275"/>
      <c r="B344" s="275"/>
      <c r="C344" s="275"/>
      <c r="D344" s="271"/>
      <c r="E344" s="50" t="s">
        <v>8</v>
      </c>
      <c r="F344" s="51" t="s">
        <v>9</v>
      </c>
      <c r="G344" s="51" t="s">
        <v>10</v>
      </c>
      <c r="H344" s="277"/>
      <c r="I344" s="271"/>
      <c r="J344" s="9"/>
    </row>
    <row r="345" spans="1:10" ht="16.5" customHeight="1">
      <c r="A345" s="281" t="s">
        <v>11</v>
      </c>
      <c r="B345" s="281"/>
      <c r="C345" s="281"/>
      <c r="D345" s="281"/>
      <c r="E345" s="281"/>
      <c r="F345" s="281"/>
      <c r="G345" s="281"/>
      <c r="H345" s="281"/>
      <c r="I345" s="281"/>
      <c r="J345" s="9"/>
    </row>
    <row r="346" spans="1:10" ht="15" customHeight="1">
      <c r="A346" s="280" t="s">
        <v>27</v>
      </c>
      <c r="B346" s="280"/>
      <c r="C346" s="280"/>
      <c r="D346" s="13">
        <v>150</v>
      </c>
      <c r="E346" s="14">
        <v>3.2</v>
      </c>
      <c r="F346" s="15">
        <v>9.46</v>
      </c>
      <c r="G346" s="15">
        <v>18.58</v>
      </c>
      <c r="H346" s="16">
        <v>178.61</v>
      </c>
      <c r="I346" s="13">
        <v>312</v>
      </c>
      <c r="J346" s="9"/>
    </row>
    <row r="347" spans="1:248" ht="16.5" customHeight="1">
      <c r="A347" s="283" t="s">
        <v>64</v>
      </c>
      <c r="B347" s="283"/>
      <c r="C347" s="283"/>
      <c r="D347" s="88">
        <v>60</v>
      </c>
      <c r="E347" s="89">
        <f>16.47/1000*60</f>
        <v>0.9882</v>
      </c>
      <c r="F347" s="90">
        <f>41.22/1000*60</f>
        <v>2.4732</v>
      </c>
      <c r="G347" s="90">
        <f>72.94/1000*60</f>
        <v>4.376399999999999</v>
      </c>
      <c r="H347" s="91">
        <f>729/1000*60</f>
        <v>43.74</v>
      </c>
      <c r="I347" s="95">
        <v>53</v>
      </c>
      <c r="J347" s="9"/>
      <c r="II347" s="18"/>
      <c r="IJ347" s="18"/>
      <c r="IK347" s="18"/>
      <c r="IL347" s="18"/>
      <c r="IM347" s="18"/>
      <c r="IN347" s="18"/>
    </row>
    <row r="348" spans="1:10" s="18" customFormat="1" ht="15.75" customHeight="1">
      <c r="A348" s="266" t="s">
        <v>91</v>
      </c>
      <c r="B348" s="266"/>
      <c r="C348" s="266"/>
      <c r="D348" s="19">
        <v>90</v>
      </c>
      <c r="E348" s="20">
        <v>7.43625</v>
      </c>
      <c r="F348" s="21">
        <v>7.245</v>
      </c>
      <c r="G348" s="21">
        <v>10.58625</v>
      </c>
      <c r="H348" s="22">
        <v>137.25</v>
      </c>
      <c r="I348" s="23">
        <v>239</v>
      </c>
      <c r="J348" s="103"/>
    </row>
    <row r="349" spans="1:233" s="18" customFormat="1" ht="16.5" customHeight="1">
      <c r="A349" s="266" t="s">
        <v>28</v>
      </c>
      <c r="B349" s="266"/>
      <c r="C349" s="266"/>
      <c r="D349" s="133" t="s">
        <v>29</v>
      </c>
      <c r="E349" s="54">
        <v>0.12</v>
      </c>
      <c r="F349" s="55">
        <v>0.02</v>
      </c>
      <c r="G349" s="55">
        <v>10.2</v>
      </c>
      <c r="H349" s="41">
        <v>41</v>
      </c>
      <c r="I349" s="23">
        <v>393</v>
      </c>
      <c r="J349" s="103"/>
      <c r="HQ349" s="1"/>
      <c r="HR349" s="1"/>
      <c r="HS349" s="1"/>
      <c r="HT349" s="1"/>
      <c r="HU349" s="1"/>
      <c r="HV349" s="1"/>
      <c r="HW349" s="1"/>
      <c r="HX349" s="1"/>
      <c r="HY349" s="1"/>
    </row>
    <row r="350" spans="1:242" ht="16.5" customHeight="1">
      <c r="A350" s="270" t="s">
        <v>20</v>
      </c>
      <c r="B350" s="270"/>
      <c r="C350" s="270"/>
      <c r="D350" s="24">
        <v>50</v>
      </c>
      <c r="E350" s="134">
        <v>3.95</v>
      </c>
      <c r="F350" s="135">
        <v>0.5</v>
      </c>
      <c r="G350" s="135">
        <v>24.15</v>
      </c>
      <c r="H350" s="66">
        <v>117.5</v>
      </c>
      <c r="I350" s="28" t="s">
        <v>21</v>
      </c>
      <c r="J350" s="9"/>
      <c r="HZ350" s="18"/>
      <c r="IA350" s="18"/>
      <c r="IB350" s="18"/>
      <c r="IC350" s="18"/>
      <c r="ID350" s="18"/>
      <c r="IE350" s="18"/>
      <c r="IF350" s="18"/>
      <c r="IG350" s="18"/>
      <c r="IH350" s="18"/>
    </row>
    <row r="351" spans="1:242" ht="16.5" customHeight="1">
      <c r="A351" s="282" t="s">
        <v>15</v>
      </c>
      <c r="B351" s="282"/>
      <c r="C351" s="282"/>
      <c r="D351" s="96">
        <f>D346+D347+D348+D350+187</f>
        <v>537</v>
      </c>
      <c r="E351" s="42">
        <f>SUM(E346:E350)</f>
        <v>15.69445</v>
      </c>
      <c r="F351" s="43">
        <f>SUM(F346:F350)</f>
        <v>19.6982</v>
      </c>
      <c r="G351" s="43">
        <f>SUM(G346:G350)</f>
        <v>67.89265</v>
      </c>
      <c r="H351" s="44">
        <f>SUM(H346:H350)</f>
        <v>518.1</v>
      </c>
      <c r="I351" s="99"/>
      <c r="J351" s="9"/>
      <c r="HZ351" s="18"/>
      <c r="IA351" s="18"/>
      <c r="IB351" s="18"/>
      <c r="IC351" s="18"/>
      <c r="ID351" s="18"/>
      <c r="IE351" s="18"/>
      <c r="IF351" s="18"/>
      <c r="IG351" s="18"/>
      <c r="IH351" s="18"/>
    </row>
    <row r="352" spans="1:242" ht="16.5" customHeight="1">
      <c r="A352" s="271" t="s">
        <v>16</v>
      </c>
      <c r="B352" s="271"/>
      <c r="C352" s="271"/>
      <c r="D352" s="271"/>
      <c r="E352" s="271"/>
      <c r="F352" s="271"/>
      <c r="G352" s="271"/>
      <c r="H352" s="271"/>
      <c r="I352" s="271"/>
      <c r="J352" s="9"/>
      <c r="HZ352" s="18"/>
      <c r="IA352" s="18"/>
      <c r="IB352" s="18"/>
      <c r="IC352" s="18"/>
      <c r="ID352" s="18"/>
      <c r="IE352" s="18"/>
      <c r="IF352" s="18"/>
      <c r="IG352" s="18"/>
      <c r="IH352" s="18"/>
    </row>
    <row r="353" spans="1:248" ht="16.5" customHeight="1">
      <c r="A353" s="280" t="s">
        <v>30</v>
      </c>
      <c r="B353" s="280"/>
      <c r="C353" s="280"/>
      <c r="D353" s="13">
        <v>200</v>
      </c>
      <c r="E353" s="14">
        <v>1.44</v>
      </c>
      <c r="F353" s="15">
        <v>3.94</v>
      </c>
      <c r="G353" s="15">
        <v>8.75</v>
      </c>
      <c r="H353" s="16">
        <v>83</v>
      </c>
      <c r="I353" s="17">
        <v>82</v>
      </c>
      <c r="J353" s="9"/>
      <c r="II353" s="18"/>
      <c r="IJ353" s="18"/>
      <c r="IK353" s="18"/>
      <c r="IL353" s="18"/>
      <c r="IM353" s="18"/>
      <c r="IN353" s="18"/>
    </row>
    <row r="354" spans="1:10" ht="16.5" customHeight="1">
      <c r="A354" s="266" t="s">
        <v>32</v>
      </c>
      <c r="B354" s="266"/>
      <c r="C354" s="266"/>
      <c r="D354" s="19">
        <v>150</v>
      </c>
      <c r="E354" s="20">
        <v>5.517</v>
      </c>
      <c r="F354" s="21">
        <v>4.515</v>
      </c>
      <c r="G354" s="21">
        <v>26.445</v>
      </c>
      <c r="H354" s="36">
        <v>168.45</v>
      </c>
      <c r="I354" s="23">
        <v>309</v>
      </c>
      <c r="J354" s="9"/>
    </row>
    <row r="355" spans="1:10" ht="15" customHeight="1">
      <c r="A355" s="266" t="s">
        <v>19</v>
      </c>
      <c r="B355" s="266"/>
      <c r="C355" s="266"/>
      <c r="D355" s="37">
        <v>100</v>
      </c>
      <c r="E355" s="38">
        <v>11.09</v>
      </c>
      <c r="F355" s="39">
        <v>11.26</v>
      </c>
      <c r="G355" s="39">
        <v>3.51</v>
      </c>
      <c r="H355" s="40">
        <v>166</v>
      </c>
      <c r="I355" s="23">
        <v>290</v>
      </c>
      <c r="J355" s="9"/>
    </row>
    <row r="356" spans="1:242" ht="15.75" customHeight="1">
      <c r="A356" s="266" t="s">
        <v>33</v>
      </c>
      <c r="B356" s="266"/>
      <c r="C356" s="266"/>
      <c r="D356" s="19">
        <v>40</v>
      </c>
      <c r="E356" s="20">
        <v>3.16</v>
      </c>
      <c r="F356" s="21">
        <v>0.4</v>
      </c>
      <c r="G356" s="21">
        <v>19.32</v>
      </c>
      <c r="H356" s="41">
        <v>94</v>
      </c>
      <c r="I356" s="23" t="s">
        <v>21</v>
      </c>
      <c r="J356" s="9"/>
      <c r="HZ356" s="18"/>
      <c r="IA356" s="18"/>
      <c r="IB356" s="18"/>
      <c r="IC356" s="18"/>
      <c r="ID356" s="18"/>
      <c r="IE356" s="18"/>
      <c r="IF356" s="18"/>
      <c r="IG356" s="18"/>
      <c r="IH356" s="18"/>
    </row>
    <row r="357" spans="1:242" ht="15.75" customHeight="1">
      <c r="A357" s="266" t="s">
        <v>22</v>
      </c>
      <c r="B357" s="266"/>
      <c r="C357" s="266"/>
      <c r="D357" s="19">
        <v>30</v>
      </c>
      <c r="E357" s="54">
        <v>1.98</v>
      </c>
      <c r="F357" s="55">
        <v>0.36</v>
      </c>
      <c r="G357" s="55">
        <v>10.02</v>
      </c>
      <c r="H357" s="41">
        <v>52.2</v>
      </c>
      <c r="I357" s="23" t="s">
        <v>21</v>
      </c>
      <c r="J357" s="9"/>
      <c r="HZ357" s="18"/>
      <c r="IA357" s="18"/>
      <c r="IB357" s="18"/>
      <c r="IC357" s="18"/>
      <c r="ID357" s="18"/>
      <c r="IE357" s="18"/>
      <c r="IF357" s="18"/>
      <c r="IG357" s="18"/>
      <c r="IH357" s="18"/>
    </row>
    <row r="358" spans="1:242" s="18" customFormat="1" ht="15.75" customHeight="1" thickBot="1">
      <c r="A358" s="270" t="s">
        <v>14</v>
      </c>
      <c r="B358" s="270"/>
      <c r="C358" s="270"/>
      <c r="D358" s="63">
        <v>180</v>
      </c>
      <c r="E358" s="64">
        <v>0.06</v>
      </c>
      <c r="F358" s="65">
        <v>0.02</v>
      </c>
      <c r="G358" s="65">
        <v>9.99</v>
      </c>
      <c r="H358" s="66">
        <v>40</v>
      </c>
      <c r="I358" s="28">
        <v>392</v>
      </c>
      <c r="J358" s="103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</row>
    <row r="359" spans="1:242" ht="16.5" customHeight="1" thickBot="1">
      <c r="A359" s="295" t="s">
        <v>23</v>
      </c>
      <c r="B359" s="295"/>
      <c r="C359" s="295"/>
      <c r="D359" s="12">
        <f>SUM(D353:D358)</f>
        <v>700</v>
      </c>
      <c r="E359" s="67">
        <f>SUM(E353:E358)</f>
        <v>23.247</v>
      </c>
      <c r="F359" s="67">
        <f>SUM(F353:F358)</f>
        <v>20.494999999999997</v>
      </c>
      <c r="G359" s="67">
        <f>SUM(G353:G358)</f>
        <v>78.035</v>
      </c>
      <c r="H359" s="182">
        <f>SUM(H353:H358)</f>
        <v>603.65</v>
      </c>
      <c r="I359" s="168"/>
      <c r="J359" s="9"/>
      <c r="HZ359" s="18"/>
      <c r="IA359" s="18"/>
      <c r="IB359" s="18"/>
      <c r="IC359" s="18"/>
      <c r="ID359" s="18"/>
      <c r="IE359" s="18"/>
      <c r="IF359" s="18"/>
      <c r="IG359" s="18"/>
      <c r="IH359" s="18"/>
    </row>
    <row r="360" spans="1:242" ht="16.5" customHeight="1" thickBot="1">
      <c r="A360" s="366" t="s">
        <v>24</v>
      </c>
      <c r="B360" s="367"/>
      <c r="C360" s="367"/>
      <c r="D360" s="367"/>
      <c r="E360" s="200">
        <f>E351+E359</f>
        <v>38.94145</v>
      </c>
      <c r="F360" s="200">
        <f>F351+F359</f>
        <v>40.1932</v>
      </c>
      <c r="G360" s="200">
        <f>G351+G359</f>
        <v>145.92765</v>
      </c>
      <c r="H360" s="200">
        <f>H351+H359</f>
        <v>1121.75</v>
      </c>
      <c r="I360" s="201"/>
      <c r="J360" s="9"/>
      <c r="HZ360" s="18"/>
      <c r="IA360" s="18"/>
      <c r="IB360" s="18"/>
      <c r="IC360" s="18"/>
      <c r="ID360" s="18"/>
      <c r="IE360" s="18"/>
      <c r="IF360" s="18"/>
      <c r="IG360" s="18"/>
      <c r="IH360" s="18"/>
    </row>
    <row r="361" spans="1:10" ht="15.75" customHeight="1">
      <c r="A361" s="317" t="s">
        <v>83</v>
      </c>
      <c r="B361" s="317"/>
      <c r="C361" s="317"/>
      <c r="D361" s="244"/>
      <c r="E361" s="239"/>
      <c r="F361" s="239"/>
      <c r="G361" s="239"/>
      <c r="H361" s="239"/>
      <c r="I361" s="239"/>
      <c r="J361" s="9"/>
    </row>
    <row r="362" spans="1:10" ht="16.5" customHeight="1" thickBot="1">
      <c r="A362" s="317" t="s">
        <v>97</v>
      </c>
      <c r="B362" s="317"/>
      <c r="C362" s="317"/>
      <c r="D362" s="244"/>
      <c r="E362" s="239"/>
      <c r="F362" s="239"/>
      <c r="G362" s="239"/>
      <c r="H362" s="239"/>
      <c r="I362" s="239"/>
      <c r="J362" s="9"/>
    </row>
    <row r="363" spans="1:10" ht="17.25" customHeight="1" thickBot="1">
      <c r="A363" s="311" t="s">
        <v>92</v>
      </c>
      <c r="B363" s="312"/>
      <c r="C363" s="312"/>
      <c r="D363" s="312"/>
      <c r="E363" s="312"/>
      <c r="F363" s="312"/>
      <c r="G363" s="312"/>
      <c r="H363" s="312"/>
      <c r="I363" s="313"/>
      <c r="J363" s="9"/>
    </row>
    <row r="364" spans="1:10" ht="18.75" customHeight="1" thickBot="1">
      <c r="A364" s="314" t="s">
        <v>3</v>
      </c>
      <c r="B364" s="314"/>
      <c r="C364" s="314"/>
      <c r="D364" s="315" t="s">
        <v>4</v>
      </c>
      <c r="E364" s="293" t="s">
        <v>5</v>
      </c>
      <c r="F364" s="293"/>
      <c r="G364" s="293"/>
      <c r="H364" s="316" t="s">
        <v>6</v>
      </c>
      <c r="I364" s="315" t="s">
        <v>7</v>
      </c>
      <c r="J364" s="9"/>
    </row>
    <row r="365" spans="1:242" ht="15" customHeight="1" thickBot="1">
      <c r="A365" s="275"/>
      <c r="B365" s="275"/>
      <c r="C365" s="275"/>
      <c r="D365" s="271"/>
      <c r="E365" s="50" t="s">
        <v>8</v>
      </c>
      <c r="F365" s="51" t="s">
        <v>9</v>
      </c>
      <c r="G365" s="51" t="s">
        <v>10</v>
      </c>
      <c r="H365" s="277"/>
      <c r="I365" s="271"/>
      <c r="J365" s="9"/>
      <c r="HZ365" s="18"/>
      <c r="IA365" s="18"/>
      <c r="IB365" s="18"/>
      <c r="IC365" s="18"/>
      <c r="ID365" s="18"/>
      <c r="IE365" s="18"/>
      <c r="IF365" s="18"/>
      <c r="IG365" s="18"/>
      <c r="IH365" s="18"/>
    </row>
    <row r="366" spans="1:242" ht="15.75" customHeight="1">
      <c r="A366" s="281" t="s">
        <v>11</v>
      </c>
      <c r="B366" s="281"/>
      <c r="C366" s="281"/>
      <c r="D366" s="281"/>
      <c r="E366" s="281"/>
      <c r="F366" s="281"/>
      <c r="G366" s="281"/>
      <c r="H366" s="281"/>
      <c r="I366" s="281"/>
      <c r="J366" s="9"/>
      <c r="HZ366" s="18"/>
      <c r="IA366" s="18"/>
      <c r="IB366" s="18"/>
      <c r="IC366" s="18"/>
      <c r="ID366" s="18"/>
      <c r="IE366" s="18"/>
      <c r="IF366" s="18"/>
      <c r="IG366" s="18"/>
      <c r="IH366" s="18"/>
    </row>
    <row r="367" spans="1:10" ht="15" customHeight="1">
      <c r="A367" s="280" t="s">
        <v>18</v>
      </c>
      <c r="B367" s="280"/>
      <c r="C367" s="280"/>
      <c r="D367" s="13">
        <v>150</v>
      </c>
      <c r="E367" s="76">
        <v>8.598</v>
      </c>
      <c r="F367" s="77">
        <v>4.2651</v>
      </c>
      <c r="G367" s="77">
        <v>38.6415</v>
      </c>
      <c r="H367" s="78">
        <v>243.75</v>
      </c>
      <c r="I367" s="17">
        <v>302</v>
      </c>
      <c r="J367" s="9"/>
    </row>
    <row r="368" spans="1:10" ht="15" customHeight="1">
      <c r="A368" s="266" t="s">
        <v>93</v>
      </c>
      <c r="B368" s="266"/>
      <c r="C368" s="266"/>
      <c r="D368" s="19">
        <v>90</v>
      </c>
      <c r="E368" s="89">
        <f>11.73/55*90</f>
        <v>19.194545454545455</v>
      </c>
      <c r="F368" s="90">
        <f>12.91/55*90</f>
        <v>21.125454545454545</v>
      </c>
      <c r="G368" s="90">
        <f>0.25/55*90</f>
        <v>0.40909090909090906</v>
      </c>
      <c r="H368" s="94">
        <f>164/55*90</f>
        <v>268.3636363636364</v>
      </c>
      <c r="I368" s="19">
        <v>288</v>
      </c>
      <c r="J368" s="9"/>
    </row>
    <row r="369" spans="1:248" ht="15.75" customHeight="1">
      <c r="A369" s="266" t="s">
        <v>43</v>
      </c>
      <c r="B369" s="266"/>
      <c r="C369" s="266"/>
      <c r="D369" s="19">
        <v>60</v>
      </c>
      <c r="E369" s="20">
        <f>11.01/1000*60</f>
        <v>0.6606</v>
      </c>
      <c r="F369" s="21">
        <f>61.11/1000*60</f>
        <v>3.6666</v>
      </c>
      <c r="G369" s="21">
        <f>45.67/1000*60</f>
        <v>2.7402</v>
      </c>
      <c r="H369" s="41">
        <f>777/1000*60</f>
        <v>46.620000000000005</v>
      </c>
      <c r="I369" s="23">
        <v>23</v>
      </c>
      <c r="J369" s="156"/>
      <c r="II369" s="18"/>
      <c r="IJ369" s="18"/>
      <c r="IK369" s="18"/>
      <c r="IL369" s="18"/>
      <c r="IM369" s="18"/>
      <c r="IN369" s="18"/>
    </row>
    <row r="370" spans="1:10" s="18" customFormat="1" ht="16.5" customHeight="1">
      <c r="A370" s="266" t="s">
        <v>20</v>
      </c>
      <c r="B370" s="266"/>
      <c r="C370" s="266"/>
      <c r="D370" s="19">
        <v>40</v>
      </c>
      <c r="E370" s="20">
        <v>3.16</v>
      </c>
      <c r="F370" s="21">
        <v>0.4</v>
      </c>
      <c r="G370" s="21">
        <v>19.32</v>
      </c>
      <c r="H370" s="41">
        <v>94</v>
      </c>
      <c r="I370" s="23" t="s">
        <v>21</v>
      </c>
      <c r="J370" s="103"/>
    </row>
    <row r="371" spans="1:233" s="18" customFormat="1" ht="16.5" customHeight="1">
      <c r="A371" s="267" t="s">
        <v>14</v>
      </c>
      <c r="B371" s="267"/>
      <c r="C371" s="267"/>
      <c r="D371" s="63">
        <v>180</v>
      </c>
      <c r="E371" s="64">
        <v>0.06</v>
      </c>
      <c r="F371" s="65">
        <v>0.02</v>
      </c>
      <c r="G371" s="65">
        <v>9.99</v>
      </c>
      <c r="H371" s="66">
        <v>40</v>
      </c>
      <c r="I371" s="137">
        <v>392</v>
      </c>
      <c r="J371" s="103"/>
      <c r="HQ371" s="1"/>
      <c r="HR371" s="1"/>
      <c r="HS371" s="1"/>
      <c r="HT371" s="1"/>
      <c r="HU371" s="1"/>
      <c r="HV371" s="1"/>
      <c r="HW371" s="1"/>
      <c r="HX371" s="1"/>
      <c r="HY371" s="1"/>
    </row>
    <row r="372" spans="1:242" ht="16.5" customHeight="1">
      <c r="A372" s="268" t="s">
        <v>15</v>
      </c>
      <c r="B372" s="268"/>
      <c r="C372" s="268"/>
      <c r="D372" s="138">
        <f>SUM(D367:D371)</f>
        <v>520</v>
      </c>
      <c r="E372" s="75">
        <f>SUM(E367:E371)</f>
        <v>31.673145454545452</v>
      </c>
      <c r="F372" s="75">
        <f>SUM(F367:F371)</f>
        <v>29.477154545454543</v>
      </c>
      <c r="G372" s="75">
        <f>SUM(G367:G371)</f>
        <v>71.1007909090909</v>
      </c>
      <c r="H372" s="75">
        <f>SUM(H367:H371)</f>
        <v>692.7336363636364</v>
      </c>
      <c r="I372" s="68"/>
      <c r="J372" s="9"/>
      <c r="HZ372" s="18"/>
      <c r="IA372" s="18"/>
      <c r="IB372" s="18"/>
      <c r="IC372" s="18"/>
      <c r="ID372" s="18"/>
      <c r="IE372" s="18"/>
      <c r="IF372" s="18"/>
      <c r="IG372" s="18"/>
      <c r="IH372" s="18"/>
    </row>
    <row r="373" spans="1:242" ht="16.5" customHeight="1">
      <c r="A373" s="279" t="s">
        <v>16</v>
      </c>
      <c r="B373" s="279"/>
      <c r="C373" s="279"/>
      <c r="D373" s="279"/>
      <c r="E373" s="279"/>
      <c r="F373" s="279"/>
      <c r="G373" s="279"/>
      <c r="H373" s="279"/>
      <c r="I373" s="279"/>
      <c r="J373" s="9"/>
      <c r="HZ373" s="18"/>
      <c r="IA373" s="18"/>
      <c r="IB373" s="18"/>
      <c r="IC373" s="18"/>
      <c r="ID373" s="18"/>
      <c r="IE373" s="18"/>
      <c r="IF373" s="18"/>
      <c r="IG373" s="18"/>
      <c r="IH373" s="18"/>
    </row>
    <row r="374" spans="1:248" ht="15.75" customHeight="1">
      <c r="A374" s="280" t="s">
        <v>94</v>
      </c>
      <c r="B374" s="280"/>
      <c r="C374" s="280"/>
      <c r="D374" s="13">
        <v>250</v>
      </c>
      <c r="E374" s="14">
        <f>5.93/1000*250</f>
        <v>1.4825</v>
      </c>
      <c r="F374" s="15">
        <f>19.67/1000*250</f>
        <v>4.9175</v>
      </c>
      <c r="G374" s="15">
        <f>24.36/1000*250</f>
        <v>6.09</v>
      </c>
      <c r="H374" s="16">
        <f>305/1000*250</f>
        <v>76.25</v>
      </c>
      <c r="I374" s="13">
        <v>83</v>
      </c>
      <c r="J374" s="9"/>
      <c r="II374" s="18"/>
      <c r="IJ374" s="18"/>
      <c r="IK374" s="18"/>
      <c r="IL374" s="18"/>
      <c r="IM374" s="18"/>
      <c r="IN374" s="18"/>
    </row>
    <row r="375" spans="1:10" s="18" customFormat="1" ht="15.75" customHeight="1">
      <c r="A375" s="266" t="s">
        <v>27</v>
      </c>
      <c r="B375" s="266"/>
      <c r="C375" s="266"/>
      <c r="D375" s="19">
        <v>150</v>
      </c>
      <c r="E375" s="54">
        <v>3.2</v>
      </c>
      <c r="F375" s="55">
        <v>9.46</v>
      </c>
      <c r="G375" s="55">
        <v>18.58</v>
      </c>
      <c r="H375" s="41">
        <v>178.61</v>
      </c>
      <c r="I375" s="19">
        <v>312</v>
      </c>
      <c r="J375" s="103"/>
    </row>
    <row r="376" spans="1:10" ht="15.75" customHeight="1">
      <c r="A376" s="266" t="s">
        <v>95</v>
      </c>
      <c r="B376" s="266"/>
      <c r="C376" s="266"/>
      <c r="D376" s="19">
        <v>90</v>
      </c>
      <c r="E376" s="20">
        <v>7.43625</v>
      </c>
      <c r="F376" s="21">
        <v>7.245</v>
      </c>
      <c r="G376" s="21">
        <v>10.58625</v>
      </c>
      <c r="H376" s="22">
        <v>137.25</v>
      </c>
      <c r="I376" s="23">
        <v>253</v>
      </c>
      <c r="J376" s="9"/>
    </row>
    <row r="377" spans="1:248" s="18" customFormat="1" ht="15.75" customHeight="1">
      <c r="A377" s="266" t="s">
        <v>14</v>
      </c>
      <c r="B377" s="266"/>
      <c r="C377" s="266"/>
      <c r="D377" s="19">
        <v>180</v>
      </c>
      <c r="E377" s="54">
        <v>0.06</v>
      </c>
      <c r="F377" s="55">
        <v>0.02</v>
      </c>
      <c r="G377" s="55">
        <v>9.99</v>
      </c>
      <c r="H377" s="41">
        <v>40</v>
      </c>
      <c r="I377" s="23">
        <v>392</v>
      </c>
      <c r="J377" s="103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</row>
    <row r="378" spans="1:242" ht="15.75" customHeight="1">
      <c r="A378" s="266" t="s">
        <v>33</v>
      </c>
      <c r="B378" s="266"/>
      <c r="C378" s="266"/>
      <c r="D378" s="19">
        <v>30</v>
      </c>
      <c r="E378" s="20">
        <v>2.37</v>
      </c>
      <c r="F378" s="21">
        <v>0.30000000000000004</v>
      </c>
      <c r="G378" s="21">
        <v>14.49</v>
      </c>
      <c r="H378" s="41">
        <v>70.5</v>
      </c>
      <c r="I378" s="23" t="s">
        <v>21</v>
      </c>
      <c r="J378" s="9"/>
      <c r="HZ378" s="18"/>
      <c r="IA378" s="18"/>
      <c r="IB378" s="18"/>
      <c r="IC378" s="18"/>
      <c r="ID378" s="18"/>
      <c r="IE378" s="18"/>
      <c r="IF378" s="18"/>
      <c r="IG378" s="18"/>
      <c r="IH378" s="18"/>
    </row>
    <row r="379" spans="1:242" ht="16.5" customHeight="1" thickBot="1">
      <c r="A379" s="267" t="s">
        <v>22</v>
      </c>
      <c r="B379" s="267"/>
      <c r="C379" s="267"/>
      <c r="D379" s="63">
        <v>30</v>
      </c>
      <c r="E379" s="64">
        <v>1.98</v>
      </c>
      <c r="F379" s="65">
        <v>0.36</v>
      </c>
      <c r="G379" s="65">
        <v>10.02</v>
      </c>
      <c r="H379" s="66">
        <v>52.2</v>
      </c>
      <c r="I379" s="137" t="s">
        <v>21</v>
      </c>
      <c r="J379" s="9"/>
      <c r="HZ379" s="18"/>
      <c r="IA379" s="18"/>
      <c r="IB379" s="18"/>
      <c r="IC379" s="18"/>
      <c r="ID379" s="18"/>
      <c r="IE379" s="18"/>
      <c r="IF379" s="18"/>
      <c r="IG379" s="18"/>
      <c r="IH379" s="18"/>
    </row>
    <row r="380" spans="1:10" ht="16.5" customHeight="1" thickBot="1">
      <c r="A380" s="373" t="s">
        <v>23</v>
      </c>
      <c r="B380" s="373"/>
      <c r="C380" s="373"/>
      <c r="D380" s="12">
        <f>SUM(D374:D379)</f>
        <v>730</v>
      </c>
      <c r="E380" s="67">
        <f>SUM(E374:E379)</f>
        <v>16.528750000000002</v>
      </c>
      <c r="F380" s="67">
        <f>SUM(F374:F379)</f>
        <v>22.302500000000002</v>
      </c>
      <c r="G380" s="67">
        <f>SUM(G374:G379)</f>
        <v>69.75625</v>
      </c>
      <c r="H380" s="182">
        <f>SUM(H374:H379)</f>
        <v>554.8100000000001</v>
      </c>
      <c r="I380" s="182"/>
      <c r="J380" s="9"/>
    </row>
    <row r="381" spans="1:10" ht="15.75" customHeight="1" thickBot="1">
      <c r="A381" s="309" t="s">
        <v>54</v>
      </c>
      <c r="B381" s="310"/>
      <c r="C381" s="310"/>
      <c r="D381" s="310"/>
      <c r="E381" s="194">
        <f>E372+E380</f>
        <v>48.20189545454545</v>
      </c>
      <c r="F381" s="197">
        <f>F372+F380</f>
        <v>51.77965454545455</v>
      </c>
      <c r="G381" s="197">
        <f>G372+G380</f>
        <v>140.8570409090909</v>
      </c>
      <c r="H381" s="224">
        <f>H372+H380</f>
        <v>1247.5436363636363</v>
      </c>
      <c r="I381" s="172"/>
      <c r="J381" s="9"/>
    </row>
    <row r="382" spans="1:10" ht="15.75" customHeight="1">
      <c r="A382" s="317" t="s">
        <v>83</v>
      </c>
      <c r="B382" s="317"/>
      <c r="C382" s="317"/>
      <c r="D382" s="244"/>
      <c r="E382" s="239"/>
      <c r="F382" s="239"/>
      <c r="G382" s="239"/>
      <c r="H382" s="239"/>
      <c r="I382" s="239"/>
      <c r="J382" s="9"/>
    </row>
    <row r="383" spans="1:10" ht="16.5" customHeight="1" thickBot="1">
      <c r="A383" s="317" t="s">
        <v>97</v>
      </c>
      <c r="B383" s="317"/>
      <c r="C383" s="317"/>
      <c r="D383" s="244"/>
      <c r="E383" s="239"/>
      <c r="F383" s="239"/>
      <c r="G383" s="239"/>
      <c r="H383" s="239"/>
      <c r="I383" s="239"/>
      <c r="J383" s="9"/>
    </row>
    <row r="384" spans="1:10" ht="16.5" customHeight="1" thickBot="1">
      <c r="A384" s="311" t="s">
        <v>96</v>
      </c>
      <c r="B384" s="312"/>
      <c r="C384" s="312"/>
      <c r="D384" s="312"/>
      <c r="E384" s="312"/>
      <c r="F384" s="312"/>
      <c r="G384" s="312"/>
      <c r="H384" s="312"/>
      <c r="I384" s="313"/>
      <c r="J384" s="9"/>
    </row>
    <row r="385" spans="1:9" ht="21" customHeight="1" thickBot="1">
      <c r="A385" s="314" t="s">
        <v>3</v>
      </c>
      <c r="B385" s="314"/>
      <c r="C385" s="314"/>
      <c r="D385" s="315" t="s">
        <v>4</v>
      </c>
      <c r="E385" s="293" t="s">
        <v>5</v>
      </c>
      <c r="F385" s="293"/>
      <c r="G385" s="293"/>
      <c r="H385" s="316" t="s">
        <v>6</v>
      </c>
      <c r="I385" s="315" t="s">
        <v>7</v>
      </c>
    </row>
    <row r="386" spans="1:9" ht="16.5" customHeight="1" thickBot="1">
      <c r="A386" s="275"/>
      <c r="B386" s="275"/>
      <c r="C386" s="275"/>
      <c r="D386" s="271"/>
      <c r="E386" s="50" t="s">
        <v>8</v>
      </c>
      <c r="F386" s="51" t="s">
        <v>9</v>
      </c>
      <c r="G386" s="51" t="s">
        <v>10</v>
      </c>
      <c r="H386" s="277"/>
      <c r="I386" s="271"/>
    </row>
    <row r="387" spans="1:9" ht="18.75" customHeight="1">
      <c r="A387" s="281" t="s">
        <v>11</v>
      </c>
      <c r="B387" s="281"/>
      <c r="C387" s="281"/>
      <c r="D387" s="281"/>
      <c r="E387" s="281"/>
      <c r="F387" s="281"/>
      <c r="G387" s="281"/>
      <c r="H387" s="281"/>
      <c r="I387" s="281"/>
    </row>
    <row r="388" spans="1:242" ht="15.75" customHeight="1">
      <c r="A388" s="280" t="s">
        <v>67</v>
      </c>
      <c r="B388" s="280"/>
      <c r="C388" s="280"/>
      <c r="D388" s="13">
        <v>170</v>
      </c>
      <c r="E388" s="76">
        <v>11.5056</v>
      </c>
      <c r="F388" s="77">
        <v>13.532</v>
      </c>
      <c r="G388" s="77">
        <v>28.9952</v>
      </c>
      <c r="H388" s="78">
        <v>284.24</v>
      </c>
      <c r="I388" s="17">
        <v>204</v>
      </c>
      <c r="J388" s="9"/>
      <c r="HZ388" s="18"/>
      <c r="IA388" s="18"/>
      <c r="IB388" s="18"/>
      <c r="IC388" s="18"/>
      <c r="ID388" s="18"/>
      <c r="IE388" s="18"/>
      <c r="IF388" s="18"/>
      <c r="IG388" s="18"/>
      <c r="IH388" s="18"/>
    </row>
    <row r="389" spans="1:10" ht="16.5" customHeight="1">
      <c r="A389" s="266" t="s">
        <v>20</v>
      </c>
      <c r="B389" s="266"/>
      <c r="C389" s="266"/>
      <c r="D389" s="19">
        <v>30</v>
      </c>
      <c r="E389" s="20">
        <v>2.37</v>
      </c>
      <c r="F389" s="21">
        <v>0.30000000000000004</v>
      </c>
      <c r="G389" s="21">
        <v>14.49</v>
      </c>
      <c r="H389" s="41">
        <v>70.5</v>
      </c>
      <c r="I389" s="23" t="s">
        <v>21</v>
      </c>
      <c r="J389" s="9"/>
    </row>
    <row r="390" spans="1:248" ht="15.75" customHeight="1">
      <c r="A390" s="266" t="s">
        <v>37</v>
      </c>
      <c r="B390" s="266"/>
      <c r="C390" s="266"/>
      <c r="D390" s="19">
        <v>180</v>
      </c>
      <c r="E390" s="54">
        <v>2.85</v>
      </c>
      <c r="F390" s="55">
        <v>2.41</v>
      </c>
      <c r="G390" s="55">
        <v>14.36</v>
      </c>
      <c r="H390" s="41">
        <v>91</v>
      </c>
      <c r="I390" s="23">
        <v>395</v>
      </c>
      <c r="J390" s="9"/>
      <c r="II390" s="18"/>
      <c r="IJ390" s="18"/>
      <c r="IK390" s="18"/>
      <c r="IL390" s="18"/>
      <c r="IM390" s="18"/>
      <c r="IN390" s="18"/>
    </row>
    <row r="391" spans="1:10" ht="16.5" customHeight="1">
      <c r="A391" s="270" t="s">
        <v>79</v>
      </c>
      <c r="B391" s="270"/>
      <c r="C391" s="270"/>
      <c r="D391" s="118">
        <v>150</v>
      </c>
      <c r="E391" s="139">
        <f>0.4/100*150</f>
        <v>0.6</v>
      </c>
      <c r="F391" s="140">
        <f>0.4/100*150</f>
        <v>0.6</v>
      </c>
      <c r="G391" s="140">
        <f>9.8/100*150</f>
        <v>14.700000000000001</v>
      </c>
      <c r="H391" s="141">
        <f>47/100*150</f>
        <v>70.5</v>
      </c>
      <c r="I391" s="142">
        <v>338</v>
      </c>
      <c r="J391" s="9"/>
    </row>
    <row r="392" spans="1:10" ht="17.25" customHeight="1">
      <c r="A392" s="268" t="s">
        <v>15</v>
      </c>
      <c r="B392" s="268"/>
      <c r="C392" s="268"/>
      <c r="D392" s="35">
        <f>SUM(D388:D391)</f>
        <v>530</v>
      </c>
      <c r="E392" s="75">
        <f>SUM(E388:E391)</f>
        <v>17.3256</v>
      </c>
      <c r="F392" s="75">
        <f>SUM(F388:F391)</f>
        <v>16.842000000000002</v>
      </c>
      <c r="G392" s="75">
        <f>SUM(G388:G391)</f>
        <v>72.5452</v>
      </c>
      <c r="H392" s="75">
        <f>SUM(H388:H391)</f>
        <v>516.24</v>
      </c>
      <c r="I392" s="68"/>
      <c r="J392" s="9"/>
    </row>
    <row r="393" spans="1:10" ht="16.5" customHeight="1">
      <c r="A393" s="271" t="s">
        <v>16</v>
      </c>
      <c r="B393" s="271"/>
      <c r="C393" s="271"/>
      <c r="D393" s="271"/>
      <c r="E393" s="271"/>
      <c r="F393" s="271"/>
      <c r="G393" s="271"/>
      <c r="H393" s="271"/>
      <c r="I393" s="271"/>
      <c r="J393" s="9"/>
    </row>
    <row r="394" spans="1:248" ht="15.75" customHeight="1">
      <c r="A394" s="272" t="s">
        <v>39</v>
      </c>
      <c r="B394" s="272"/>
      <c r="C394" s="272"/>
      <c r="D394" s="13">
        <v>200</v>
      </c>
      <c r="E394" s="109">
        <v>1.58</v>
      </c>
      <c r="F394" s="15">
        <v>2.17</v>
      </c>
      <c r="G394" s="15">
        <v>9.69</v>
      </c>
      <c r="H394" s="110">
        <v>68.6</v>
      </c>
      <c r="I394" s="17">
        <v>101</v>
      </c>
      <c r="J394" s="9"/>
      <c r="II394" s="18"/>
      <c r="IJ394" s="18"/>
      <c r="IK394" s="18"/>
      <c r="IL394" s="18"/>
      <c r="IM394" s="18"/>
      <c r="IN394" s="18"/>
    </row>
    <row r="395" spans="1:10" ht="15.75" customHeight="1">
      <c r="A395" s="266" t="s">
        <v>51</v>
      </c>
      <c r="B395" s="266"/>
      <c r="C395" s="266"/>
      <c r="D395" s="19">
        <v>155</v>
      </c>
      <c r="E395" s="111">
        <v>2.61285714285714</v>
      </c>
      <c r="F395" s="21">
        <v>16.2233333333333</v>
      </c>
      <c r="G395" s="21">
        <v>12.6952380952381</v>
      </c>
      <c r="H395" s="143">
        <v>209.619047619048</v>
      </c>
      <c r="I395" s="23">
        <v>143</v>
      </c>
      <c r="J395" s="9"/>
    </row>
    <row r="396" spans="1:248" ht="15.75" customHeight="1">
      <c r="A396" s="266" t="s">
        <v>76</v>
      </c>
      <c r="B396" s="266"/>
      <c r="C396" s="266"/>
      <c r="D396" s="19">
        <v>90</v>
      </c>
      <c r="E396" s="20">
        <v>9.3825</v>
      </c>
      <c r="F396" s="21">
        <v>11.08125</v>
      </c>
      <c r="G396" s="21">
        <v>11.26125</v>
      </c>
      <c r="H396" s="36">
        <v>182.25</v>
      </c>
      <c r="I396" s="19">
        <v>294</v>
      </c>
      <c r="J396" s="9"/>
      <c r="II396" s="18"/>
      <c r="IJ396" s="18"/>
      <c r="IK396" s="18"/>
      <c r="IL396" s="18"/>
      <c r="IM396" s="18"/>
      <c r="IN396" s="18"/>
    </row>
    <row r="397" spans="1:248" s="18" customFormat="1" ht="15.75" customHeight="1">
      <c r="A397" s="266" t="s">
        <v>14</v>
      </c>
      <c r="B397" s="266"/>
      <c r="C397" s="266"/>
      <c r="D397" s="19">
        <v>180</v>
      </c>
      <c r="E397" s="114">
        <v>0.06</v>
      </c>
      <c r="F397" s="55">
        <v>0.02</v>
      </c>
      <c r="G397" s="55">
        <v>9.99</v>
      </c>
      <c r="H397" s="112">
        <v>40</v>
      </c>
      <c r="I397" s="23">
        <v>392</v>
      </c>
      <c r="J397" s="103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</row>
    <row r="398" spans="1:10" ht="15.75" customHeight="1">
      <c r="A398" s="266" t="s">
        <v>33</v>
      </c>
      <c r="B398" s="266"/>
      <c r="C398" s="266"/>
      <c r="D398" s="19">
        <v>30</v>
      </c>
      <c r="E398" s="111">
        <v>2.37</v>
      </c>
      <c r="F398" s="21">
        <v>0.30000000000000004</v>
      </c>
      <c r="G398" s="21">
        <v>14.49</v>
      </c>
      <c r="H398" s="112">
        <v>70.5</v>
      </c>
      <c r="I398" s="23" t="s">
        <v>21</v>
      </c>
      <c r="J398" s="9"/>
    </row>
    <row r="399" spans="1:10" ht="18.75" customHeight="1">
      <c r="A399" s="267" t="s">
        <v>22</v>
      </c>
      <c r="B399" s="267"/>
      <c r="C399" s="267"/>
      <c r="D399" s="63">
        <v>30</v>
      </c>
      <c r="E399" s="144">
        <v>1.98</v>
      </c>
      <c r="F399" s="65">
        <v>0.36</v>
      </c>
      <c r="G399" s="65">
        <v>10.02</v>
      </c>
      <c r="H399" s="145">
        <v>52.2</v>
      </c>
      <c r="I399" s="137" t="s">
        <v>21</v>
      </c>
      <c r="J399" s="9"/>
    </row>
    <row r="400" spans="1:10" ht="18" customHeight="1">
      <c r="A400" s="268" t="s">
        <v>23</v>
      </c>
      <c r="B400" s="268"/>
      <c r="C400" s="268"/>
      <c r="D400" s="49">
        <f>SUM(D394:D399)</f>
        <v>685</v>
      </c>
      <c r="E400" s="42">
        <f>SUM(E394:E399)</f>
        <v>17.98535714285714</v>
      </c>
      <c r="F400" s="43">
        <f>SUM(F394:F399)</f>
        <v>30.154583333333303</v>
      </c>
      <c r="G400" s="43">
        <f>SUM(G394:G399)</f>
        <v>68.1464880952381</v>
      </c>
      <c r="H400" s="44">
        <f>SUM(H394:H399)</f>
        <v>623.169047619048</v>
      </c>
      <c r="I400" s="45"/>
      <c r="J400" s="9"/>
    </row>
    <row r="401" spans="1:9" ht="18" customHeight="1">
      <c r="A401" s="269" t="s">
        <v>24</v>
      </c>
      <c r="B401" s="269"/>
      <c r="C401" s="269"/>
      <c r="D401" s="269"/>
      <c r="E401" s="97">
        <f>E392+E400</f>
        <v>35.31095714285714</v>
      </c>
      <c r="F401" s="100">
        <f>F392+F400</f>
        <v>46.996583333333305</v>
      </c>
      <c r="G401" s="100">
        <f>G392+G400</f>
        <v>140.69168809523808</v>
      </c>
      <c r="H401" s="101">
        <f>H392+H400</f>
        <v>1139.4090476190481</v>
      </c>
      <c r="I401" s="34"/>
    </row>
  </sheetData>
  <sheetProtection selectLockedCells="1" selectUnlockedCells="1"/>
  <mergeCells count="461">
    <mergeCell ref="A1:C1"/>
    <mergeCell ref="A2:C2"/>
    <mergeCell ref="A3:I3"/>
    <mergeCell ref="A4:C5"/>
    <mergeCell ref="D4:D5"/>
    <mergeCell ref="E4:G4"/>
    <mergeCell ref="H4:H5"/>
    <mergeCell ref="I4:I5"/>
    <mergeCell ref="A6:I6"/>
    <mergeCell ref="A7:C7"/>
    <mergeCell ref="A8:C8"/>
    <mergeCell ref="A9:C9"/>
    <mergeCell ref="A10:C10"/>
    <mergeCell ref="A11:I11"/>
    <mergeCell ref="A12:C12"/>
    <mergeCell ref="A13:C13"/>
    <mergeCell ref="A14:C14"/>
    <mergeCell ref="A15:C15"/>
    <mergeCell ref="A16:C16"/>
    <mergeCell ref="A17:C17"/>
    <mergeCell ref="A18:C18"/>
    <mergeCell ref="A19:D19"/>
    <mergeCell ref="A20:C20"/>
    <mergeCell ref="A21:C21"/>
    <mergeCell ref="A22:I22"/>
    <mergeCell ref="A23:C24"/>
    <mergeCell ref="D23:D24"/>
    <mergeCell ref="E23:G23"/>
    <mergeCell ref="H23:H24"/>
    <mergeCell ref="I23:I24"/>
    <mergeCell ref="A25:I25"/>
    <mergeCell ref="A26:C26"/>
    <mergeCell ref="A27:C27"/>
    <mergeCell ref="A28:C28"/>
    <mergeCell ref="A29:C29"/>
    <mergeCell ref="A30:C30"/>
    <mergeCell ref="A31:I31"/>
    <mergeCell ref="A32:C32"/>
    <mergeCell ref="A33:C33"/>
    <mergeCell ref="A34:C34"/>
    <mergeCell ref="A35:C35"/>
    <mergeCell ref="A36:C36"/>
    <mergeCell ref="A37:C37"/>
    <mergeCell ref="A38:C38"/>
    <mergeCell ref="A39:D39"/>
    <mergeCell ref="A40:C40"/>
    <mergeCell ref="A41:C41"/>
    <mergeCell ref="A42:I42"/>
    <mergeCell ref="A43:C44"/>
    <mergeCell ref="D43:D44"/>
    <mergeCell ref="E43:G43"/>
    <mergeCell ref="H43:H44"/>
    <mergeCell ref="I43:I44"/>
    <mergeCell ref="A45:I45"/>
    <mergeCell ref="A46:C46"/>
    <mergeCell ref="A47:C47"/>
    <mergeCell ref="A48:C48"/>
    <mergeCell ref="A49:C49"/>
    <mergeCell ref="A50:C50"/>
    <mergeCell ref="A51:I51"/>
    <mergeCell ref="A52:C52"/>
    <mergeCell ref="A53:C53"/>
    <mergeCell ref="A54:C54"/>
    <mergeCell ref="A55:C55"/>
    <mergeCell ref="A56:C56"/>
    <mergeCell ref="A57:C57"/>
    <mergeCell ref="A58:C58"/>
    <mergeCell ref="A59:D59"/>
    <mergeCell ref="A60:C60"/>
    <mergeCell ref="A61:C61"/>
    <mergeCell ref="A62:I62"/>
    <mergeCell ref="A63:C64"/>
    <mergeCell ref="D63:D64"/>
    <mergeCell ref="E63:G63"/>
    <mergeCell ref="H63:H64"/>
    <mergeCell ref="I63:I64"/>
    <mergeCell ref="A65:I65"/>
    <mergeCell ref="A66:C66"/>
    <mergeCell ref="A67:C67"/>
    <mergeCell ref="A68:C68"/>
    <mergeCell ref="A69:C69"/>
    <mergeCell ref="A70:C70"/>
    <mergeCell ref="A71:C71"/>
    <mergeCell ref="A72:I72"/>
    <mergeCell ref="A73:C73"/>
    <mergeCell ref="A74:C74"/>
    <mergeCell ref="A75:C75"/>
    <mergeCell ref="A76:C76"/>
    <mergeCell ref="A77:C77"/>
    <mergeCell ref="A78:C78"/>
    <mergeCell ref="A79:D79"/>
    <mergeCell ref="A80:C80"/>
    <mergeCell ref="A81:C81"/>
    <mergeCell ref="A82:I82"/>
    <mergeCell ref="A83:C84"/>
    <mergeCell ref="D83:D84"/>
    <mergeCell ref="E83:G83"/>
    <mergeCell ref="H83:H84"/>
    <mergeCell ref="I83:I84"/>
    <mergeCell ref="A85:I85"/>
    <mergeCell ref="A86:C86"/>
    <mergeCell ref="A87:C87"/>
    <mergeCell ref="A88:C88"/>
    <mergeCell ref="A89:C89"/>
    <mergeCell ref="A90:C90"/>
    <mergeCell ref="A91:I91"/>
    <mergeCell ref="A92:C92"/>
    <mergeCell ref="A93:C93"/>
    <mergeCell ref="A94:C94"/>
    <mergeCell ref="A95:C95"/>
    <mergeCell ref="A96:C96"/>
    <mergeCell ref="A97:C97"/>
    <mergeCell ref="A98:C98"/>
    <mergeCell ref="A99:D99"/>
    <mergeCell ref="A100:C100"/>
    <mergeCell ref="A101:C101"/>
    <mergeCell ref="A102:I102"/>
    <mergeCell ref="A103:C104"/>
    <mergeCell ref="D103:D104"/>
    <mergeCell ref="E103:G103"/>
    <mergeCell ref="H103:H104"/>
    <mergeCell ref="I103:I104"/>
    <mergeCell ref="A105:I105"/>
    <mergeCell ref="A106:C106"/>
    <mergeCell ref="A107:C107"/>
    <mergeCell ref="A108:C108"/>
    <mergeCell ref="A109:C109"/>
    <mergeCell ref="A110:C110"/>
    <mergeCell ref="A111:I111"/>
    <mergeCell ref="A112:C112"/>
    <mergeCell ref="A113:C113"/>
    <mergeCell ref="A114:C114"/>
    <mergeCell ref="A115:C115"/>
    <mergeCell ref="A116:C116"/>
    <mergeCell ref="A117:C117"/>
    <mergeCell ref="A118:C118"/>
    <mergeCell ref="A119:D119"/>
    <mergeCell ref="A120:C120"/>
    <mergeCell ref="A121:C121"/>
    <mergeCell ref="A122:I122"/>
    <mergeCell ref="A123:C124"/>
    <mergeCell ref="D123:D124"/>
    <mergeCell ref="E123:G123"/>
    <mergeCell ref="H123:H124"/>
    <mergeCell ref="I123:I124"/>
    <mergeCell ref="A125:I125"/>
    <mergeCell ref="A126:C126"/>
    <mergeCell ref="A127:C127"/>
    <mergeCell ref="A128:C128"/>
    <mergeCell ref="A129:C129"/>
    <mergeCell ref="A130:C130"/>
    <mergeCell ref="A131:I131"/>
    <mergeCell ref="A132:C132"/>
    <mergeCell ref="A133:C133"/>
    <mergeCell ref="A134:C134"/>
    <mergeCell ref="A135:C135"/>
    <mergeCell ref="A136:C136"/>
    <mergeCell ref="A137:C137"/>
    <mergeCell ref="A138:C138"/>
    <mergeCell ref="A139:D139"/>
    <mergeCell ref="A140:C140"/>
    <mergeCell ref="A141:C141"/>
    <mergeCell ref="A142:I142"/>
    <mergeCell ref="A143:C144"/>
    <mergeCell ref="D143:D144"/>
    <mergeCell ref="E143:G143"/>
    <mergeCell ref="H143:H144"/>
    <mergeCell ref="I143:I144"/>
    <mergeCell ref="A145:I145"/>
    <mergeCell ref="A146:C146"/>
    <mergeCell ref="A147:C147"/>
    <mergeCell ref="A148:C148"/>
    <mergeCell ref="A149:C149"/>
    <mergeCell ref="A150:C150"/>
    <mergeCell ref="A151:C151"/>
    <mergeCell ref="A152:I152"/>
    <mergeCell ref="A153:C153"/>
    <mergeCell ref="A154:C154"/>
    <mergeCell ref="A155:C155"/>
    <mergeCell ref="A156:C156"/>
    <mergeCell ref="A157:C157"/>
    <mergeCell ref="A158:C158"/>
    <mergeCell ref="A159:D159"/>
    <mergeCell ref="A160:C160"/>
    <mergeCell ref="A161:C161"/>
    <mergeCell ref="A162:I162"/>
    <mergeCell ref="A163:C164"/>
    <mergeCell ref="D163:D164"/>
    <mergeCell ref="E163:G163"/>
    <mergeCell ref="H163:H164"/>
    <mergeCell ref="I163:I164"/>
    <mergeCell ref="A165:I165"/>
    <mergeCell ref="A166:C166"/>
    <mergeCell ref="A167:C167"/>
    <mergeCell ref="A168:C168"/>
    <mergeCell ref="A169:C169"/>
    <mergeCell ref="A170:C170"/>
    <mergeCell ref="A171:I171"/>
    <mergeCell ref="A172:C172"/>
    <mergeCell ref="A173:C173"/>
    <mergeCell ref="A174:C174"/>
    <mergeCell ref="A175:C175"/>
    <mergeCell ref="A176:C176"/>
    <mergeCell ref="A177:C177"/>
    <mergeCell ref="A178:C178"/>
    <mergeCell ref="A179:D179"/>
    <mergeCell ref="A180:C180"/>
    <mergeCell ref="A181:C181"/>
    <mergeCell ref="A182:I182"/>
    <mergeCell ref="A183:C184"/>
    <mergeCell ref="D183:D184"/>
    <mergeCell ref="E183:G183"/>
    <mergeCell ref="H183:H184"/>
    <mergeCell ref="I183:I184"/>
    <mergeCell ref="A185:I185"/>
    <mergeCell ref="A186:C186"/>
    <mergeCell ref="A187:C187"/>
    <mergeCell ref="A188:C188"/>
    <mergeCell ref="A189:C189"/>
    <mergeCell ref="A190:C190"/>
    <mergeCell ref="A191:I191"/>
    <mergeCell ref="A192:C192"/>
    <mergeCell ref="A193:C193"/>
    <mergeCell ref="A194:C194"/>
    <mergeCell ref="A195:C195"/>
    <mergeCell ref="A196:C196"/>
    <mergeCell ref="A197:C197"/>
    <mergeCell ref="A198:C198"/>
    <mergeCell ref="A199:D199"/>
    <mergeCell ref="A200:C200"/>
    <mergeCell ref="A201:C201"/>
    <mergeCell ref="A202:I202"/>
    <mergeCell ref="A203:C204"/>
    <mergeCell ref="D203:D204"/>
    <mergeCell ref="E203:G203"/>
    <mergeCell ref="H203:H204"/>
    <mergeCell ref="I203:I204"/>
    <mergeCell ref="A205:I205"/>
    <mergeCell ref="A206:C206"/>
    <mergeCell ref="A207:C207"/>
    <mergeCell ref="A208:C208"/>
    <mergeCell ref="A209:C209"/>
    <mergeCell ref="A210:C210"/>
    <mergeCell ref="A211:C211"/>
    <mergeCell ref="A212:I212"/>
    <mergeCell ref="A213:C213"/>
    <mergeCell ref="A214:C214"/>
    <mergeCell ref="A215:C215"/>
    <mergeCell ref="A216:C216"/>
    <mergeCell ref="A217:C217"/>
    <mergeCell ref="A218:C218"/>
    <mergeCell ref="A219:D219"/>
    <mergeCell ref="A220:C220"/>
    <mergeCell ref="A221:C221"/>
    <mergeCell ref="A222:I222"/>
    <mergeCell ref="A223:C224"/>
    <mergeCell ref="D223:D224"/>
    <mergeCell ref="E223:G223"/>
    <mergeCell ref="H223:H224"/>
    <mergeCell ref="I223:I224"/>
    <mergeCell ref="A225:I225"/>
    <mergeCell ref="A226:C226"/>
    <mergeCell ref="A227:C227"/>
    <mergeCell ref="A228:C228"/>
    <mergeCell ref="A229:C229"/>
    <mergeCell ref="A230:I230"/>
    <mergeCell ref="A231:C231"/>
    <mergeCell ref="A232:C232"/>
    <mergeCell ref="A233:C233"/>
    <mergeCell ref="A234:C234"/>
    <mergeCell ref="A235:C235"/>
    <mergeCell ref="A236:C236"/>
    <mergeCell ref="A237:C237"/>
    <mergeCell ref="A238:D238"/>
    <mergeCell ref="A239:C239"/>
    <mergeCell ref="A240:C240"/>
    <mergeCell ref="A241:I241"/>
    <mergeCell ref="A242:C243"/>
    <mergeCell ref="D242:D243"/>
    <mergeCell ref="E242:G242"/>
    <mergeCell ref="H242:H243"/>
    <mergeCell ref="I242:I243"/>
    <mergeCell ref="A244:I244"/>
    <mergeCell ref="A245:C245"/>
    <mergeCell ref="A246:C246"/>
    <mergeCell ref="A247:C247"/>
    <mergeCell ref="A248:C248"/>
    <mergeCell ref="A249:C249"/>
    <mergeCell ref="A250:I250"/>
    <mergeCell ref="A251:C251"/>
    <mergeCell ref="A252:C252"/>
    <mergeCell ref="A253:C253"/>
    <mergeCell ref="A254:C254"/>
    <mergeCell ref="A255:C255"/>
    <mergeCell ref="A256:C256"/>
    <mergeCell ref="A257:D257"/>
    <mergeCell ref="A258:C258"/>
    <mergeCell ref="A259:C259"/>
    <mergeCell ref="A260:I260"/>
    <mergeCell ref="A261:C262"/>
    <mergeCell ref="D261:D262"/>
    <mergeCell ref="E261:G261"/>
    <mergeCell ref="H261:H262"/>
    <mergeCell ref="I261:I262"/>
    <mergeCell ref="A263:I263"/>
    <mergeCell ref="A264:C264"/>
    <mergeCell ref="A265:C265"/>
    <mergeCell ref="A266:C266"/>
    <mergeCell ref="A267:C267"/>
    <mergeCell ref="A268:C268"/>
    <mergeCell ref="A269:I269"/>
    <mergeCell ref="A270:C270"/>
    <mergeCell ref="A271:C271"/>
    <mergeCell ref="A272:C272"/>
    <mergeCell ref="A273:C273"/>
    <mergeCell ref="A274:C274"/>
    <mergeCell ref="A275:C275"/>
    <mergeCell ref="A276:D276"/>
    <mergeCell ref="A277:C277"/>
    <mergeCell ref="A278:C278"/>
    <mergeCell ref="A279:I279"/>
    <mergeCell ref="A280:C281"/>
    <mergeCell ref="D280:D281"/>
    <mergeCell ref="E280:G280"/>
    <mergeCell ref="H280:H281"/>
    <mergeCell ref="I280:I281"/>
    <mergeCell ref="A282:I282"/>
    <mergeCell ref="A283:C283"/>
    <mergeCell ref="A284:C284"/>
    <mergeCell ref="A285:C285"/>
    <mergeCell ref="A286:C286"/>
    <mergeCell ref="A287:C287"/>
    <mergeCell ref="A288:C288"/>
    <mergeCell ref="A289:I289"/>
    <mergeCell ref="A290:C290"/>
    <mergeCell ref="A291:C291"/>
    <mergeCell ref="A292:C292"/>
    <mergeCell ref="A293:C293"/>
    <mergeCell ref="A294:C294"/>
    <mergeCell ref="A295:C295"/>
    <mergeCell ref="A296:C296"/>
    <mergeCell ref="A297:D297"/>
    <mergeCell ref="A298:C298"/>
    <mergeCell ref="A299:C299"/>
    <mergeCell ref="A300:I300"/>
    <mergeCell ref="A301:C302"/>
    <mergeCell ref="D301:D302"/>
    <mergeCell ref="E301:G301"/>
    <mergeCell ref="H301:H302"/>
    <mergeCell ref="I301:I302"/>
    <mergeCell ref="A303:I303"/>
    <mergeCell ref="A304:C304"/>
    <mergeCell ref="A305:C305"/>
    <mergeCell ref="A306:C306"/>
    <mergeCell ref="A307:C307"/>
    <mergeCell ref="A308:C308"/>
    <mergeCell ref="A309:I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D318"/>
    <mergeCell ref="A319:C319"/>
    <mergeCell ref="A320:C320"/>
    <mergeCell ref="A321:I321"/>
    <mergeCell ref="A322:C323"/>
    <mergeCell ref="D322:D323"/>
    <mergeCell ref="E322:G322"/>
    <mergeCell ref="H322:H323"/>
    <mergeCell ref="I322:I323"/>
    <mergeCell ref="A324:I324"/>
    <mergeCell ref="A325:C325"/>
    <mergeCell ref="A326:C326"/>
    <mergeCell ref="A327:C327"/>
    <mergeCell ref="A328:C328"/>
    <mergeCell ref="A329:C329"/>
    <mergeCell ref="A330:C330"/>
    <mergeCell ref="A331:I331"/>
    <mergeCell ref="A332:C332"/>
    <mergeCell ref="A333:C333"/>
    <mergeCell ref="A334:C334"/>
    <mergeCell ref="A335:C335"/>
    <mergeCell ref="A336:C336"/>
    <mergeCell ref="A337:C337"/>
    <mergeCell ref="A338:C338"/>
    <mergeCell ref="A339:D339"/>
    <mergeCell ref="A340:C340"/>
    <mergeCell ref="A341:C341"/>
    <mergeCell ref="A342:I342"/>
    <mergeCell ref="A343:C344"/>
    <mergeCell ref="D343:D344"/>
    <mergeCell ref="E343:G343"/>
    <mergeCell ref="H343:H344"/>
    <mergeCell ref="I343:I344"/>
    <mergeCell ref="A345:I345"/>
    <mergeCell ref="A346:C346"/>
    <mergeCell ref="A347:C347"/>
    <mergeCell ref="A348:C348"/>
    <mergeCell ref="A349:C349"/>
    <mergeCell ref="A350:C350"/>
    <mergeCell ref="A351:C351"/>
    <mergeCell ref="A352:I352"/>
    <mergeCell ref="A353:C353"/>
    <mergeCell ref="A354:C354"/>
    <mergeCell ref="A355:C355"/>
    <mergeCell ref="A356:C356"/>
    <mergeCell ref="A357:C357"/>
    <mergeCell ref="A358:C358"/>
    <mergeCell ref="A359:C359"/>
    <mergeCell ref="A360:D360"/>
    <mergeCell ref="A361:C361"/>
    <mergeCell ref="A362:C362"/>
    <mergeCell ref="A363:I363"/>
    <mergeCell ref="A364:C365"/>
    <mergeCell ref="D364:D365"/>
    <mergeCell ref="E364:G364"/>
    <mergeCell ref="H364:H365"/>
    <mergeCell ref="I364:I365"/>
    <mergeCell ref="A366:I366"/>
    <mergeCell ref="A367:C367"/>
    <mergeCell ref="A368:C368"/>
    <mergeCell ref="A369:C369"/>
    <mergeCell ref="A370:C370"/>
    <mergeCell ref="A371:C371"/>
    <mergeCell ref="A372:C372"/>
    <mergeCell ref="A373:I373"/>
    <mergeCell ref="A374:C374"/>
    <mergeCell ref="A375:C375"/>
    <mergeCell ref="A376:C376"/>
    <mergeCell ref="A377:C377"/>
    <mergeCell ref="A378:C378"/>
    <mergeCell ref="A379:C379"/>
    <mergeCell ref="A380:C380"/>
    <mergeCell ref="A381:D381"/>
    <mergeCell ref="A382:C382"/>
    <mergeCell ref="A383:C383"/>
    <mergeCell ref="A384:I384"/>
    <mergeCell ref="A385:C386"/>
    <mergeCell ref="D385:D386"/>
    <mergeCell ref="E385:G385"/>
    <mergeCell ref="H385:H386"/>
    <mergeCell ref="I385:I386"/>
    <mergeCell ref="A387:I387"/>
    <mergeCell ref="A388:C388"/>
    <mergeCell ref="A389:C389"/>
    <mergeCell ref="A390:C390"/>
    <mergeCell ref="A391:C391"/>
    <mergeCell ref="A392:C392"/>
    <mergeCell ref="A399:C399"/>
    <mergeCell ref="A400:C400"/>
    <mergeCell ref="A401:D401"/>
    <mergeCell ref="A393:I393"/>
    <mergeCell ref="A394:C394"/>
    <mergeCell ref="A395:C395"/>
    <mergeCell ref="A396:C396"/>
    <mergeCell ref="A397:C397"/>
    <mergeCell ref="A398:C398"/>
  </mergeCells>
  <printOptions/>
  <pageMargins left="0.7874015748031497" right="0.7874015748031497" top="0.3937007874015748" bottom="0.3937007874015748" header="0.7874015748031497" footer="0.7874015748031497"/>
  <pageSetup horizontalDpi="600" verticalDpi="600" orientation="portrait" paperSize="9" scale="64" r:id="rId1"/>
  <rowBreaks count="6" manualBreakCount="6">
    <brk id="59" max="255" man="1"/>
    <brk id="119" max="255" man="1"/>
    <brk id="179" max="255" man="1"/>
    <brk id="238" max="255" man="1"/>
    <brk id="297" max="255" man="1"/>
    <brk id="36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2022-08-30T08:21:32Z</cp:lastPrinted>
  <dcterms:created xsi:type="dcterms:W3CDTF">2022-01-29T09:32:05Z</dcterms:created>
  <dcterms:modified xsi:type="dcterms:W3CDTF">2022-09-16T11:05:10Z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